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irusPrediction" sheetId="1" r:id="rId4"/>
    <sheet state="visible" name="Data" sheetId="2" r:id="rId5"/>
  </sheets>
  <definedNames/>
  <calcPr/>
  <extLst>
    <ext uri="GoogleSheetsCustomDataVersion1">
      <go:sheetsCustomData xmlns:go="http://customooxmlschemas.google.com/" r:id="rId6" roundtripDataSignature="AMtx7mgU/vXPDlNLxAi2ESeTkCF9XEum2g=="/>
    </ext>
  </extLst>
</workbook>
</file>

<file path=xl/sharedStrings.xml><?xml version="1.0" encoding="utf-8"?>
<sst xmlns="http://schemas.openxmlformats.org/spreadsheetml/2006/main" count="95" uniqueCount="86">
  <si>
    <t>Virus</t>
  </si>
  <si>
    <t>Common Flu</t>
  </si>
  <si>
    <t>SARS</t>
  </si>
  <si>
    <t>Spanish Flu</t>
  </si>
  <si>
    <t>Corona CoVID-19</t>
  </si>
  <si>
    <t>Infection Rate (R0)</t>
  </si>
  <si>
    <t>2.0-4.0 (2.6)</t>
  </si>
  <si>
    <t>1.4 - 2.8</t>
  </si>
  <si>
    <t>2.4 - 6.8 ? (2.68)</t>
  </si>
  <si>
    <t>Mortality Rate</t>
  </si>
  <si>
    <t>10%-20%</t>
  </si>
  <si>
    <t>2% - 40% ? (3.4%)</t>
  </si>
  <si>
    <t>Mortality Complicator</t>
  </si>
  <si>
    <t>&lt; 1%</t>
  </si>
  <si>
    <t>~15%</t>
  </si>
  <si>
    <t>~20%</t>
  </si>
  <si>
    <t>&gt;20%</t>
  </si>
  <si>
    <t>Incubation Period</t>
  </si>
  <si>
    <t>2 Days</t>
  </si>
  <si>
    <t>4-6 Days</t>
  </si>
  <si>
    <t>2-7 Days</t>
  </si>
  <si>
    <t>5-24 Days (7)</t>
  </si>
  <si>
    <t>Vaccination / Curability</t>
  </si>
  <si>
    <t>10%-48% effective</t>
  </si>
  <si>
    <t>No cure available</t>
  </si>
  <si>
    <t>Limited Health Care</t>
  </si>
  <si>
    <t>Further Information</t>
  </si>
  <si>
    <t>Coronavirus Prediction Tool (CoVID-19)</t>
  </si>
  <si>
    <t>V4.0</t>
  </si>
  <si>
    <t>Assumptions</t>
  </si>
  <si>
    <t>Enter Data</t>
  </si>
  <si>
    <t>https://www.andology.com/coronavirus-prediction-tool</t>
  </si>
  <si>
    <t>Starting Population</t>
  </si>
  <si>
    <t>Enter global population / your country population / town or even university population!</t>
  </si>
  <si>
    <t>In Bunkers or Immune</t>
  </si>
  <si>
    <t>This is the total known population that are outside of the environment or have natural immunity but are not carriers</t>
  </si>
  <si>
    <t>Start Date (Patient Zero)</t>
  </si>
  <si>
    <t>First reported date of the first infected person within the 'Starting Population'</t>
  </si>
  <si>
    <t>Initial Infections</t>
  </si>
  <si>
    <t>Number of initial infections reported as on the date above</t>
  </si>
  <si>
    <t>Reproduction rate - The number of additional people that are infected by a single carrier during the incubation period (below)</t>
  </si>
  <si>
    <t>Incubation Time (Days)</t>
  </si>
  <si>
    <t>Average time from becoming infectious to showing symptoms or seeking medical help</t>
  </si>
  <si>
    <t>The average death rate of the virus - How many people die of the virus as a percentage of those who become infected</t>
  </si>
  <si>
    <t>This effects the Mortality rate and is based on the increasing likelihood of mortality as more of the resources become overwhelmed</t>
  </si>
  <si>
    <t>Virus Burnout Rate</t>
  </si>
  <si>
    <t>A reduction of the Infection Rate over time (reduced by burnout rate per incubation period) It represents increased isolation, quarantine and fewer hosts to infect</t>
  </si>
  <si>
    <t>Hospitalisation Rate</t>
  </si>
  <si>
    <t>This represents the average ratio of the infected that require hospitalisation / intensive care to manage their symptoms effectively</t>
  </si>
  <si>
    <t>Mortality Rate (Critical)</t>
  </si>
  <si>
    <t>The mortality rate assumed for the hospitalised / critically ill who are no longer able to access resources (applied to hospitalised upon resource depletion)</t>
  </si>
  <si>
    <t>Resource Availability</t>
  </si>
  <si>
    <t>Total number of resources available at one time. i.e max ICU hospital beds available per total population at one time - Used in supply / demand analysis on per infection incubation period</t>
  </si>
  <si>
    <t>Population Workforce</t>
  </si>
  <si>
    <t>The percentage of the population that is made up of the workforce. Typically, 50% is considered to be a low value, 70% is a higher than average workforce ratio. Used in workforce disruption calculations</t>
  </si>
  <si>
    <t>Death Toll Panic Trigger</t>
  </si>
  <si>
    <t>The point at which a death toll becomes significant enough to cause unnavoidable coverage by the MSM (Main Stream Media)</t>
  </si>
  <si>
    <t>Civil Status</t>
  </si>
  <si>
    <t>Date</t>
  </si>
  <si>
    <t>Day</t>
  </si>
  <si>
    <t>New Infections</t>
  </si>
  <si>
    <t>New Hospitalisations</t>
  </si>
  <si>
    <t>Available Resources</t>
  </si>
  <si>
    <t>Total Infected</t>
  </si>
  <si>
    <t>New Recovered</t>
  </si>
  <si>
    <t>New Fatalities</t>
  </si>
  <si>
    <t>Total Fatalities</t>
  </si>
  <si>
    <t>Population</t>
  </si>
  <si>
    <t xml:space="preserve"> </t>
  </si>
  <si>
    <t>VIRUS PREDICTION SUMMARY</t>
  </si>
  <si>
    <t>Population at Risk:</t>
  </si>
  <si>
    <t>(of Starting Population)</t>
  </si>
  <si>
    <t>Total Infected:</t>
  </si>
  <si>
    <t>(of Population at Risk)</t>
  </si>
  <si>
    <t>Total Recovered:</t>
  </si>
  <si>
    <t>Total Fatalities:</t>
  </si>
  <si>
    <t>Total Uninfected:</t>
  </si>
  <si>
    <t>Fatalities vs Infected:</t>
  </si>
  <si>
    <t>(of Total Infected)</t>
  </si>
  <si>
    <t>Remaining Population:</t>
  </si>
  <si>
    <t>Total (Original) Workforce:</t>
  </si>
  <si>
    <t>Workforce Operational:</t>
  </si>
  <si>
    <t>(of Original Workforce Population)</t>
  </si>
  <si>
    <t>Worforce Affected:</t>
  </si>
  <si>
    <t>(of Total Workforce)</t>
  </si>
  <si>
    <t>Worforce Fatalities: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</si>
</sst>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-mm"/>
    <numFmt numFmtId="165" formatCode="0.0%"/>
  </numFmts>
  <fonts count="26">
    <font>
      <sz val="11.0"/>
      <color rgb="FF000000"/>
      <name val="Calibri"/>
    </font>
    <font>
      <b/>
      <sz val="14.0"/>
      <color rgb="FFFFFFFF"/>
      <name val="Calibri"/>
    </font>
    <font>
      <b/>
      <sz val="14.0"/>
      <color rgb="FF000000"/>
      <name val="Calibri"/>
    </font>
    <font>
      <sz val="11.0"/>
      <color rgb="FF006100"/>
      <name val="Calibri"/>
    </font>
    <font>
      <sz val="11.0"/>
      <color rgb="FF9C5700"/>
      <name val="Calibri"/>
    </font>
    <font>
      <sz val="11.0"/>
      <color rgb="FF9C0006"/>
      <name val="Calibri"/>
    </font>
    <font>
      <b/>
      <sz val="13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b/>
      <sz val="11.0"/>
      <color rgb="FFC00000"/>
      <name val="Calibri"/>
    </font>
    <font>
      <b/>
      <sz val="22.0"/>
      <color rgb="FF333F50"/>
      <name val="Calibri"/>
    </font>
    <font>
      <b/>
      <sz val="9.0"/>
      <color rgb="FF2F5496"/>
      <name val="Calibri"/>
    </font>
    <font>
      <b/>
      <u/>
      <sz val="18.0"/>
      <color rgb="FFFF0000"/>
    </font>
    <font>
      <sz val="13.0"/>
      <color rgb="FF000000"/>
      <name val="Calibri"/>
    </font>
    <font>
      <b/>
      <sz val="9.0"/>
      <color rgb="FF333F4F"/>
      <name val="Calibri"/>
    </font>
    <font>
      <sz val="13.0"/>
      <color theme="1"/>
      <name val="Calibri"/>
    </font>
    <font>
      <b/>
      <sz val="11.0"/>
      <color rgb="FF000000"/>
      <name val="Calibri"/>
    </font>
    <font>
      <b/>
      <sz val="14.0"/>
      <color theme="1"/>
      <name val="Calibri"/>
    </font>
    <font>
      <b/>
      <sz val="15.0"/>
      <color theme="1"/>
      <name val="Calibri"/>
    </font>
    <font>
      <b/>
      <sz val="16.0"/>
      <color rgb="FF000000"/>
      <name val="Calibri"/>
    </font>
    <font>
      <b/>
      <sz val="12.0"/>
      <color theme="1"/>
      <name val="Calibri"/>
    </font>
    <font>
      <sz val="9.0"/>
      <color rgb="FF000000"/>
      <name val="Calibri"/>
    </font>
    <font>
      <b/>
      <sz val="11.0"/>
      <color theme="1"/>
      <name val="Calibri"/>
    </font>
    <font>
      <b/>
      <sz val="12.0"/>
      <color rgb="FF2F5496"/>
      <name val="Calibri"/>
    </font>
    <font>
      <b/>
      <sz val="12.0"/>
      <color rgb="FF7F7F7F"/>
      <name val="Calibri"/>
    </font>
    <font>
      <u/>
      <sz val="11.0"/>
      <color rgb="FF0563C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6DCE4"/>
        <bgColor rgb="FFD6DCE4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4B083"/>
        <bgColor rgb="FFF4B083"/>
      </patternFill>
    </fill>
    <fill>
      <patternFill patternType="solid">
        <fgColor rgb="FFF79B9B"/>
        <bgColor rgb="FFF79B9B"/>
      </patternFill>
    </fill>
  </fills>
  <borders count="27">
    <border/>
    <border>
      <bottom style="medium">
        <color rgb="FF000000"/>
      </bottom>
    </border>
    <border>
      <left style="medium">
        <color rgb="FF222A35"/>
      </left>
      <right style="medium">
        <color rgb="FF222A35"/>
      </right>
      <top style="medium">
        <color rgb="FF222A35"/>
      </top>
      <bottom style="medium">
        <color rgb="FF222A35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3F3F3F"/>
      </top>
      <bottom style="thin">
        <color rgb="FF3F3F3F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3F3F3F"/>
      </top>
      <bottom style="medium">
        <color rgb="FF000000"/>
      </bottom>
    </border>
    <border>
      <left style="medium">
        <color rgb="FF000000"/>
      </left>
      <right style="thin">
        <color rgb="FF80808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3A3838"/>
      </top>
      <bottom style="thin">
        <color rgb="FF3A3838"/>
      </bottom>
    </border>
    <border>
      <left style="thin">
        <color rgb="FF000000"/>
      </left>
      <right style="medium">
        <color rgb="FF000000"/>
      </right>
      <top style="thin">
        <color rgb="FF3A3838"/>
      </top>
      <bottom style="thin">
        <color rgb="FF3A3838"/>
      </bottom>
    </border>
    <border>
      <left style="medium">
        <color rgb="FF000000"/>
      </left>
      <right style="thin">
        <color rgb="FF000000"/>
      </right>
      <top style="thin">
        <color rgb="FF3A3838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3A3838"/>
      </top>
      <bottom style="medium">
        <color rgb="FF000000"/>
      </bottom>
    </border>
    <border>
      <left style="medium">
        <color rgb="FF222A35"/>
      </left>
      <right style="medium">
        <color rgb="FF222A35"/>
      </right>
      <top/>
      <bottom style="medium">
        <color rgb="FF222A35"/>
      </bottom>
    </border>
    <border>
      <left style="medium">
        <color rgb="FF000000"/>
      </left>
      <right style="thin">
        <color rgb="FF808080"/>
      </right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808080"/>
      </left>
      <right style="thin">
        <color rgb="FF808080"/>
      </right>
      <bottom style="thin">
        <color rgb="FF808080"/>
      </bottom>
    </border>
    <border>
      <left style="thin">
        <color rgb="FF808080"/>
      </left>
      <right style="medium">
        <color rgb="FF000000"/>
      </right>
      <bottom style="thin">
        <color rgb="FF808080"/>
      </bottom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</border>
    <border>
      <left style="medium">
        <color rgb="FF000000"/>
      </left>
      <right style="thin">
        <color rgb="FF808080"/>
      </right>
      <top style="thin">
        <color rgb="FF808080"/>
      </top>
    </border>
    <border>
      <right style="thin">
        <color rgb="FF808080"/>
      </right>
      <top style="thin">
        <color rgb="FF808080"/>
      </top>
    </border>
    <border>
      <left style="thin">
        <color rgb="FF808080"/>
      </left>
      <right style="medium">
        <color rgb="FF000000"/>
      </right>
      <top style="thin">
        <color rgb="FF808080"/>
      </top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2" fontId="2" numFmtId="0" xfId="0" applyAlignment="1" applyBorder="1" applyFill="1" applyFont="1">
      <alignment horizontal="center" vertical="center"/>
    </xf>
    <xf borderId="3" fillId="0" fontId="0" numFmtId="0" xfId="0" applyAlignment="1" applyBorder="1" applyFont="1">
      <alignment horizontal="left" vertical="center"/>
    </xf>
    <xf borderId="4" fillId="3" fontId="3" numFmtId="0" xfId="0" applyAlignment="1" applyBorder="1" applyFill="1" applyFont="1">
      <alignment horizontal="center" vertical="center"/>
    </xf>
    <xf borderId="4" fillId="4" fontId="4" numFmtId="0" xfId="0" applyAlignment="1" applyBorder="1" applyFill="1" applyFont="1">
      <alignment horizontal="center" vertical="center"/>
    </xf>
    <xf borderId="5" fillId="5" fontId="4" numFmtId="0" xfId="0" applyAlignment="1" applyBorder="1" applyFill="1" applyFont="1">
      <alignment horizontal="center" vertical="center"/>
    </xf>
    <xf borderId="5" fillId="6" fontId="5" numFmtId="0" xfId="0" applyAlignment="1" applyBorder="1" applyFill="1" applyFont="1">
      <alignment horizontal="center" vertical="center"/>
    </xf>
    <xf borderId="6" fillId="0" fontId="6" numFmtId="0" xfId="0" applyAlignment="1" applyBorder="1" applyFont="1">
      <alignment horizontal="right" vertical="center"/>
    </xf>
    <xf borderId="7" fillId="3" fontId="7" numFmtId="0" xfId="0" applyAlignment="1" applyBorder="1" applyFont="1">
      <alignment horizontal="center" vertical="center"/>
    </xf>
    <xf borderId="7" fillId="4" fontId="7" numFmtId="0" xfId="0" applyAlignment="1" applyBorder="1" applyFont="1">
      <alignment horizontal="center" vertical="center"/>
    </xf>
    <xf borderId="7" fillId="5" fontId="7" numFmtId="0" xfId="0" applyAlignment="1" applyBorder="1" applyFont="1">
      <alignment horizontal="center" vertical="center"/>
    </xf>
    <xf borderId="7" fillId="6" fontId="7" numFmtId="2" xfId="0" applyAlignment="1" applyBorder="1" applyFont="1" applyNumberFormat="1">
      <alignment horizontal="center" vertical="center"/>
    </xf>
    <xf borderId="7" fillId="3" fontId="7" numFmtId="10" xfId="0" applyAlignment="1" applyBorder="1" applyFont="1" applyNumberFormat="1">
      <alignment horizontal="center" vertical="center"/>
    </xf>
    <xf borderId="7" fillId="4" fontId="7" numFmtId="9" xfId="0" applyAlignment="1" applyBorder="1" applyFont="1" applyNumberFormat="1">
      <alignment horizontal="center" vertical="center"/>
    </xf>
    <xf borderId="7" fillId="5" fontId="7" numFmtId="9" xfId="0" applyAlignment="1" applyBorder="1" applyFont="1" applyNumberFormat="1">
      <alignment horizontal="center" vertical="center"/>
    </xf>
    <xf borderId="7" fillId="6" fontId="7" numFmtId="10" xfId="0" applyAlignment="1" applyBorder="1" applyFont="1" applyNumberFormat="1">
      <alignment horizontal="center" vertical="center"/>
    </xf>
    <xf borderId="7" fillId="3" fontId="8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right" vertical="center"/>
    </xf>
    <xf borderId="9" fillId="3" fontId="8" numFmtId="0" xfId="0" applyAlignment="1" applyBorder="1" applyFont="1">
      <alignment horizontal="center" vertical="center"/>
    </xf>
    <xf borderId="9" fillId="4" fontId="7" numFmtId="0" xfId="0" applyAlignment="1" applyBorder="1" applyFont="1">
      <alignment horizontal="center" vertical="center"/>
    </xf>
    <xf borderId="9" fillId="5" fontId="7" numFmtId="0" xfId="0" applyAlignment="1" applyBorder="1" applyFont="1">
      <alignment horizontal="center" vertical="center"/>
    </xf>
    <xf borderId="9" fillId="6" fontId="7" numFmtId="10" xfId="0" applyAlignment="1" applyBorder="1" applyFont="1" applyNumberFormat="1">
      <alignment horizontal="center" vertical="center"/>
    </xf>
    <xf borderId="0" fillId="0" fontId="9" numFmtId="0" xfId="0" applyAlignment="1" applyFont="1">
      <alignment horizontal="right"/>
    </xf>
    <xf borderId="0" fillId="0" fontId="0" numFmtId="0" xfId="0" applyFont="1"/>
    <xf borderId="0" fillId="0" fontId="10" numFmtId="0" xfId="0" applyAlignment="1" applyFont="1">
      <alignment horizontal="left" readingOrder="1" vertical="center"/>
    </xf>
    <xf borderId="0" fillId="0" fontId="11" numFmtId="0" xfId="0" applyAlignment="1" applyFont="1">
      <alignment horizontal="left" vertical="top"/>
    </xf>
    <xf borderId="10" fillId="0" fontId="0" numFmtId="0" xfId="0" applyAlignment="1" applyBorder="1" applyFont="1">
      <alignment horizontal="left" vertical="center"/>
    </xf>
    <xf borderId="11" fillId="0" fontId="0" numFmtId="0" xfId="0" applyAlignment="1" applyBorder="1" applyFont="1">
      <alignment horizontal="left" vertical="center"/>
    </xf>
    <xf borderId="0" fillId="0" fontId="12" numFmtId="0" xfId="0" applyAlignment="1" applyFont="1">
      <alignment readingOrder="0"/>
    </xf>
    <xf borderId="12" fillId="0" fontId="13" numFmtId="0" xfId="0" applyAlignment="1" applyBorder="1" applyFont="1">
      <alignment horizontal="right" vertical="center"/>
    </xf>
    <xf borderId="13" fillId="0" fontId="6" numFmtId="3" xfId="0" applyAlignment="1" applyBorder="1" applyFont="1" applyNumberFormat="1">
      <alignment horizontal="left" vertical="center"/>
    </xf>
    <xf borderId="0" fillId="0" fontId="14" numFmtId="0" xfId="0" applyFont="1"/>
    <xf borderId="12" fillId="0" fontId="15" numFmtId="0" xfId="0" applyAlignment="1" applyBorder="1" applyFont="1">
      <alignment horizontal="right" vertical="center"/>
    </xf>
    <xf borderId="13" fillId="0" fontId="6" numFmtId="164" xfId="0" applyAlignment="1" applyBorder="1" applyFont="1" applyNumberFormat="1">
      <alignment horizontal="left" readingOrder="0" vertical="center"/>
    </xf>
    <xf borderId="13" fillId="0" fontId="6" numFmtId="0" xfId="0" applyAlignment="1" applyBorder="1" applyFont="1">
      <alignment horizontal="left" readingOrder="0" vertical="center"/>
    </xf>
    <xf borderId="13" fillId="0" fontId="6" numFmtId="2" xfId="0" applyAlignment="1" applyBorder="1" applyFont="1" applyNumberFormat="1">
      <alignment horizontal="left" readingOrder="0" vertical="center"/>
    </xf>
    <xf borderId="13" fillId="0" fontId="6" numFmtId="1" xfId="0" applyAlignment="1" applyBorder="1" applyFont="1" applyNumberFormat="1">
      <alignment horizontal="left" readingOrder="0" vertical="center"/>
    </xf>
    <xf borderId="13" fillId="0" fontId="6" numFmtId="10" xfId="0" applyAlignment="1" applyBorder="1" applyFont="1" applyNumberFormat="1">
      <alignment horizontal="left" vertical="center"/>
    </xf>
    <xf borderId="13" fillId="0" fontId="6" numFmtId="3" xfId="0" applyAlignment="1" applyBorder="1" applyFont="1" applyNumberFormat="1">
      <alignment horizontal="left" readingOrder="0" vertical="center"/>
    </xf>
    <xf borderId="14" fillId="0" fontId="7" numFmtId="0" xfId="0" applyAlignment="1" applyBorder="1" applyFont="1">
      <alignment horizontal="left" vertical="center"/>
    </xf>
    <xf borderId="15" fillId="0" fontId="7" numFmtId="0" xfId="0" applyAlignment="1" applyBorder="1" applyFont="1">
      <alignment horizontal="left" vertical="center"/>
    </xf>
    <xf borderId="0" fillId="0" fontId="7" numFmtId="0" xfId="0" applyAlignment="1" applyFont="1">
      <alignment horizontal="left" vertical="center"/>
    </xf>
    <xf borderId="16" fillId="2" fontId="7" numFmtId="0" xfId="0" applyAlignment="1" applyBorder="1" applyFont="1">
      <alignment horizontal="center" vertical="center"/>
    </xf>
    <xf borderId="17" fillId="0" fontId="0" numFmtId="0" xfId="0" applyAlignment="1" applyBorder="1" applyFont="1">
      <alignment horizontal="center" vertical="center"/>
    </xf>
    <xf borderId="18" fillId="0" fontId="0" numFmtId="0" xfId="0" applyAlignment="1" applyBorder="1" applyFont="1">
      <alignment horizontal="center" vertical="center"/>
    </xf>
    <xf borderId="18" fillId="0" fontId="0" numFmtId="3" xfId="0" applyAlignment="1" applyBorder="1" applyFont="1" applyNumberFormat="1">
      <alignment horizontal="center" vertical="center"/>
    </xf>
    <xf borderId="19" fillId="0" fontId="0" numFmtId="3" xfId="0" applyAlignment="1" applyBorder="1" applyFont="1" applyNumberFormat="1">
      <alignment horizontal="right" vertical="center"/>
    </xf>
    <xf borderId="20" fillId="0" fontId="0" numFmtId="3" xfId="0" applyAlignment="1" applyBorder="1" applyFont="1" applyNumberFormat="1">
      <alignment horizontal="left" vertical="center"/>
    </xf>
    <xf borderId="0" fillId="0" fontId="9" numFmtId="14" xfId="0" applyAlignment="1" applyFont="1" applyNumberFormat="1">
      <alignment horizontal="right"/>
    </xf>
    <xf borderId="21" fillId="0" fontId="9" numFmtId="14" xfId="0" applyAlignment="1" applyBorder="1" applyFont="1" applyNumberFormat="1">
      <alignment horizontal="center" vertical="center"/>
    </xf>
    <xf borderId="22" fillId="0" fontId="0" numFmtId="14" xfId="0" applyAlignment="1" applyBorder="1" applyFont="1" applyNumberFormat="1">
      <alignment horizontal="center" vertical="center"/>
    </xf>
    <xf borderId="22" fillId="0" fontId="0" numFmtId="3" xfId="0" applyAlignment="1" applyBorder="1" applyFont="1" applyNumberFormat="1">
      <alignment horizontal="center" vertical="center"/>
    </xf>
    <xf borderId="22" fillId="0" fontId="0" numFmtId="3" xfId="0" applyAlignment="1" applyBorder="1" applyFont="1" applyNumberFormat="1">
      <alignment horizontal="left" vertical="center"/>
    </xf>
    <xf borderId="22" fillId="0" fontId="0" numFmtId="3" xfId="0" applyAlignment="1" applyBorder="1" applyFont="1" applyNumberFormat="1">
      <alignment horizontal="left" readingOrder="0" vertical="center"/>
    </xf>
    <xf borderId="18" fillId="0" fontId="0" numFmtId="3" xfId="0" applyAlignment="1" applyBorder="1" applyFont="1" applyNumberFormat="1">
      <alignment horizontal="center" readingOrder="0" vertical="center"/>
    </xf>
    <xf borderId="22" fillId="0" fontId="9" numFmtId="3" xfId="0" applyAlignment="1" applyBorder="1" applyFont="1" applyNumberFormat="1">
      <alignment horizontal="left" readingOrder="0" vertical="center"/>
    </xf>
    <xf borderId="22" fillId="0" fontId="9" numFmtId="3" xfId="0" applyAlignment="1" applyBorder="1" applyFont="1" applyNumberFormat="1">
      <alignment horizontal="left" vertical="center"/>
    </xf>
    <xf borderId="23" fillId="0" fontId="16" numFmtId="3" xfId="0" applyAlignment="1" applyBorder="1" applyFont="1" applyNumberFormat="1">
      <alignment horizontal="left" vertical="center"/>
    </xf>
    <xf borderId="22" fillId="0" fontId="0" numFmtId="14" xfId="0" applyAlignment="1" applyBorder="1" applyFont="1" applyNumberFormat="1">
      <alignment horizontal="center" readingOrder="0" vertical="center"/>
    </xf>
    <xf borderId="22" fillId="0" fontId="0" numFmtId="3" xfId="0" applyAlignment="1" applyBorder="1" applyFont="1" applyNumberFormat="1">
      <alignment horizontal="center" readingOrder="0" vertical="center"/>
    </xf>
    <xf borderId="24" fillId="0" fontId="0" numFmtId="0" xfId="0" applyAlignment="1" applyBorder="1" applyFont="1">
      <alignment horizontal="center" vertical="center"/>
    </xf>
    <xf borderId="25" fillId="0" fontId="0" numFmtId="0" xfId="0" applyAlignment="1" applyBorder="1" applyFont="1">
      <alignment horizontal="center" vertical="center"/>
    </xf>
    <xf borderId="25" fillId="0" fontId="0" numFmtId="3" xfId="0" applyAlignment="1" applyBorder="1" applyFont="1" applyNumberFormat="1">
      <alignment horizontal="center" vertical="center"/>
    </xf>
    <xf borderId="25" fillId="0" fontId="0" numFmtId="3" xfId="0" applyAlignment="1" applyBorder="1" applyFont="1" applyNumberFormat="1">
      <alignment horizontal="right" vertical="center"/>
    </xf>
    <xf borderId="26" fillId="0" fontId="0" numFmtId="3" xfId="0" applyAlignment="1" applyBorder="1" applyFont="1" applyNumberFormat="1">
      <alignment horizontal="left" vertical="center"/>
    </xf>
    <xf borderId="0" fillId="0" fontId="0" numFmtId="0" xfId="0" applyAlignment="1" applyFont="1">
      <alignment horizontal="center" vertical="center"/>
    </xf>
    <xf borderId="0" fillId="0" fontId="0" numFmtId="3" xfId="0" applyAlignment="1" applyFont="1" applyNumberFormat="1">
      <alignment horizontal="center" vertical="center"/>
    </xf>
    <xf borderId="0" fillId="0" fontId="0" numFmtId="3" xfId="0" applyAlignment="1" applyFont="1" applyNumberFormat="1">
      <alignment horizontal="right" vertical="center"/>
    </xf>
    <xf borderId="0" fillId="0" fontId="0" numFmtId="3" xfId="0" applyAlignment="1" applyFont="1" applyNumberFormat="1">
      <alignment horizontal="left" vertical="center"/>
    </xf>
    <xf borderId="0" fillId="0" fontId="17" numFmtId="0" xfId="0" applyAlignment="1" applyFont="1">
      <alignment horizontal="center" vertical="center"/>
    </xf>
    <xf borderId="0" fillId="0" fontId="18" numFmtId="0" xfId="0" applyAlignment="1" applyFont="1">
      <alignment horizontal="left" vertical="center"/>
    </xf>
    <xf borderId="0" fillId="0" fontId="19" numFmtId="0" xfId="0" applyAlignment="1" applyFont="1">
      <alignment horizontal="left" vertical="center"/>
    </xf>
    <xf borderId="0" fillId="0" fontId="20" numFmtId="0" xfId="0" applyAlignment="1" applyFont="1">
      <alignment horizontal="right" vertical="center"/>
    </xf>
    <xf borderId="0" fillId="0" fontId="8" numFmtId="3" xfId="0" applyAlignment="1" applyFont="1" applyNumberFormat="1">
      <alignment horizontal="left" vertical="center"/>
    </xf>
    <xf borderId="0" fillId="0" fontId="7" numFmtId="165" xfId="0" applyAlignment="1" applyFont="1" applyNumberFormat="1">
      <alignment horizontal="right" vertical="center"/>
    </xf>
    <xf borderId="0" fillId="0" fontId="21" numFmtId="0" xfId="0" applyAlignment="1" applyFont="1">
      <alignment horizontal="left" vertical="center"/>
    </xf>
    <xf borderId="0" fillId="0" fontId="0" numFmtId="165" xfId="0" applyAlignment="1" applyFont="1" applyNumberFormat="1">
      <alignment horizontal="center" vertical="center"/>
    </xf>
    <xf borderId="0" fillId="0" fontId="0" numFmtId="3" xfId="0" applyFont="1" applyNumberFormat="1"/>
    <xf borderId="0" fillId="0" fontId="22" numFmtId="0" xfId="0" applyAlignment="1" applyFont="1">
      <alignment horizontal="right" vertical="center"/>
    </xf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right" vertical="center"/>
    </xf>
    <xf borderId="0" fillId="0" fontId="16" numFmtId="0" xfId="0" applyFont="1"/>
    <xf borderId="0" fillId="0" fontId="23" numFmtId="0" xfId="0" applyAlignment="1" applyFont="1">
      <alignment horizontal="left"/>
    </xf>
    <xf borderId="0" fillId="0" fontId="24" numFmtId="0" xfId="0" applyAlignment="1" applyFont="1">
      <alignment horizontal="left"/>
    </xf>
    <xf borderId="0" fillId="0" fontId="0" numFmtId="0" xfId="0" applyAlignment="1" applyFont="1">
      <alignment horizontal="left"/>
    </xf>
    <xf borderId="0" fillId="0" fontId="25" numFmtId="0" xfId="0" applyFont="1"/>
    <xf borderId="0" fillId="0" fontId="24" numFmtId="0" xfId="0" applyFont="1"/>
  </cellXfs>
  <cellStyles count="1">
    <cellStyle xfId="0" name="Normal" builtinId="0"/>
  </cellStyles>
  <dxfs count="5">
    <dxf>
      <font>
        <color rgb="FF9C0006"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A5A5A5"/>
          <bgColor rgb="FFA5A5A5"/>
        </patternFill>
      </fill>
      <border/>
    </dxf>
    <dxf>
      <font/>
      <fill>
        <patternFill patternType="solid">
          <fgColor rgb="FFECECEC"/>
          <bgColor rgb="FFECECEC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VirusPrediction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F2F2F2"/>
                </a:solidFill>
                <a:latin typeface="Calibri"/>
              </a:defRPr>
            </a:pPr>
            <a:r>
              <a:t>New Infections VS New Deaths</a:t>
            </a:r>
          </a:p>
        </c:rich>
      </c:tx>
      <c:overlay val="0"/>
    </c:title>
    <c:plotArea>
      <c:layout>
        <c:manualLayout>
          <c:xMode val="edge"/>
          <c:yMode val="edge"/>
          <c:x val="0.07765974964223431"/>
          <c:y val="0.10151734819545866"/>
          <c:w val="0.8921783071719278"/>
          <c:h val="0.7339988496915467"/>
        </c:manualLayout>
      </c:layout>
      <c:areaChart>
        <c:grouping val="stacked"/>
        <c:ser>
          <c:idx val="0"/>
          <c:order val="0"/>
          <c:spPr>
            <a:solidFill>
              <a:srgbClr val="ED7D31">
                <a:alpha val="30000"/>
              </a:srgbClr>
            </a:solidFill>
            <a:ln cmpd="sng" w="19050">
              <a:solidFill>
                <a:srgbClr val="ED7D31"/>
              </a:solidFill>
            </a:ln>
          </c:spPr>
          <c:cat>
            <c:strRef>
              <c:f>VirusPrediction!$D$25:$D$70</c:f>
            </c:strRef>
          </c:cat>
          <c:val>
            <c:numRef>
              <c:f>VirusPrediction!$J$25:$J$70</c:f>
            </c:numRef>
          </c:val>
        </c:ser>
        <c:ser>
          <c:idx val="1"/>
          <c:order val="1"/>
          <c:spPr>
            <a:solidFill>
              <a:srgbClr val="4472C4">
                <a:alpha val="30000"/>
              </a:srgbClr>
            </a:solidFill>
            <a:ln cmpd="sng" w="19050">
              <a:solidFill>
                <a:srgbClr val="4472C4"/>
              </a:solidFill>
            </a:ln>
          </c:spPr>
          <c:cat>
            <c:strRef>
              <c:f>VirusPrediction!$D$25:$D$70</c:f>
            </c:strRef>
          </c:cat>
          <c:val>
            <c:numRef>
              <c:f>VirusPrediction!$E$25:$E$70</c:f>
            </c:numRef>
          </c:val>
        </c:ser>
        <c:axId val="2076570573"/>
        <c:axId val="900808575"/>
      </c:areaChart>
      <c:catAx>
        <c:axId val="20765705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200">
                    <a:solidFill>
                      <a:srgbClr val="D9D9D9"/>
                    </a:solidFill>
                    <a:latin typeface="Calibri"/>
                  </a:defRPr>
                </a:pPr>
                <a:r>
                  <a:t>Virus Lifecycle (Days)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900808575"/>
      </c:catAx>
      <c:valAx>
        <c:axId val="9008085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2076570573"/>
      </c:valAx>
    </c:plotArea>
    <c:legend>
      <c:legendPos val="b"/>
      <c:overlay val="0"/>
      <c:txPr>
        <a:bodyPr/>
        <a:lstStyle/>
        <a:p>
          <a:pPr lvl="0">
            <a:defRPr b="1" i="0" sz="1200">
              <a:solidFill>
                <a:srgbClr val="D9D9D9"/>
              </a:solidFill>
              <a:latin typeface="Calibri"/>
            </a:defRPr>
          </a:pPr>
        </a:p>
      </c:txPr>
    </c:legend>
    <c:plotVisOnly val="1"/>
  </c:chart>
  <c:spPr>
    <a:solidFill>
      <a:srgbClr val="595959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F2F2F2"/>
                </a:solidFill>
                <a:latin typeface="Calibri"/>
              </a:defRPr>
            </a:pPr>
            <a:r>
              <a:t>Population Decline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857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VirusPrediction!$D$25:$D$70</c:f>
            </c:strRef>
          </c:cat>
          <c:val>
            <c:numRef>
              <c:f>VirusPrediction!$L$25:$L$70</c:f>
            </c:numRef>
          </c:val>
          <c:smooth val="0"/>
        </c:ser>
        <c:axId val="1334828898"/>
        <c:axId val="1673913961"/>
      </c:lineChart>
      <c:catAx>
        <c:axId val="13348288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200">
                    <a:solidFill>
                      <a:srgbClr val="D9D9D9"/>
                    </a:solidFill>
                    <a:latin typeface="Calibri"/>
                  </a:defRPr>
                </a:pPr>
                <a:r>
                  <a:t>Virus Lifecycle (Days)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1673913961"/>
      </c:catAx>
      <c:valAx>
        <c:axId val="16739139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1334828898"/>
      </c:valAx>
    </c:plotArea>
    <c:plotVisOnly val="1"/>
  </c:chart>
  <c:spPr>
    <a:solidFill>
      <a:srgbClr val="595959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F2F2F2"/>
                </a:solidFill>
                <a:latin typeface="Calibri"/>
              </a:defRPr>
            </a:pPr>
            <a:r>
              <a:t>Total Deaths</a:t>
            </a:r>
          </a:p>
        </c:rich>
      </c:tx>
      <c:overlay val="0"/>
    </c:title>
    <c:plotArea>
      <c:layout/>
      <c:areaChart>
        <c:grouping val="stacked"/>
        <c:ser>
          <c:idx val="0"/>
          <c:order val="0"/>
          <c:spPr>
            <a:solidFill>
              <a:srgbClr val="4472C4">
                <a:alpha val="30000"/>
              </a:srgbClr>
            </a:solidFill>
            <a:ln cmpd="sng" w="19050">
              <a:solidFill>
                <a:srgbClr val="4472C4"/>
              </a:solidFill>
            </a:ln>
          </c:spPr>
          <c:cat>
            <c:strRef>
              <c:f>VirusPrediction!$D$25:$D$70</c:f>
            </c:strRef>
          </c:cat>
          <c:val>
            <c:numRef>
              <c:f>VirusPrediction!$K$25:$K$70</c:f>
            </c:numRef>
          </c:val>
        </c:ser>
        <c:axId val="1965847233"/>
        <c:axId val="938545663"/>
      </c:areaChart>
      <c:catAx>
        <c:axId val="19658472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200">
                    <a:solidFill>
                      <a:srgbClr val="D9D9D9"/>
                    </a:solidFill>
                    <a:latin typeface="Calibri"/>
                  </a:defRPr>
                </a:pPr>
                <a:r>
                  <a:t>Virus Lifecycle (Days)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938545663"/>
      </c:catAx>
      <c:valAx>
        <c:axId val="9385456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1965847233"/>
      </c:valAx>
    </c:plotArea>
    <c:plotVisOnly val="1"/>
  </c:chart>
  <c:spPr>
    <a:solidFill>
      <a:srgbClr val="595959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F2F2F2"/>
                </a:solidFill>
                <a:latin typeface="Calibri"/>
              </a:defRPr>
            </a:pPr>
            <a:r>
              <a:t>Total Infections VS Total Deaths</a:t>
            </a:r>
          </a:p>
        </c:rich>
      </c:tx>
      <c:overlay val="0"/>
    </c:title>
    <c:plotArea>
      <c:layout>
        <c:manualLayout>
          <c:xMode val="edge"/>
          <c:yMode val="edge"/>
          <c:x val="0.08885235351298301"/>
          <c:y val="0.12349533182032195"/>
          <c:w val="0.881344769644239"/>
          <c:h val="0.7013262874823316"/>
        </c:manualLayout>
      </c:layout>
      <c:areaChart>
        <c:grouping val="stacked"/>
        <c:ser>
          <c:idx val="0"/>
          <c:order val="0"/>
          <c:spPr>
            <a:solidFill>
              <a:srgbClr val="ED7D31">
                <a:alpha val="30000"/>
              </a:srgbClr>
            </a:solidFill>
            <a:ln cmpd="sng" w="19050">
              <a:solidFill>
                <a:srgbClr val="ED7D31"/>
              </a:solidFill>
            </a:ln>
          </c:spPr>
          <c:cat>
            <c:strRef>
              <c:f>VirusPrediction!$D$25:$D$70</c:f>
            </c:strRef>
          </c:cat>
          <c:val>
            <c:numRef>
              <c:f>VirusPrediction!$K$25:$K$70</c:f>
            </c:numRef>
          </c:val>
        </c:ser>
        <c:ser>
          <c:idx val="1"/>
          <c:order val="1"/>
          <c:spPr>
            <a:solidFill>
              <a:srgbClr val="4472C4">
                <a:alpha val="30000"/>
              </a:srgbClr>
            </a:solidFill>
            <a:ln cmpd="sng" w="19050">
              <a:solidFill>
                <a:srgbClr val="4472C4"/>
              </a:solidFill>
            </a:ln>
          </c:spPr>
          <c:cat>
            <c:strRef>
              <c:f>VirusPrediction!$D$25:$D$70</c:f>
            </c:strRef>
          </c:cat>
          <c:val>
            <c:numRef>
              <c:f>VirusPrediction!$H$25:$H$70</c:f>
            </c:numRef>
          </c:val>
        </c:ser>
        <c:axId val="2049430251"/>
        <c:axId val="403046623"/>
      </c:areaChart>
      <c:catAx>
        <c:axId val="20494302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200">
                    <a:solidFill>
                      <a:srgbClr val="D9D9D9"/>
                    </a:solidFill>
                    <a:latin typeface="Calibri"/>
                  </a:defRPr>
                </a:pPr>
                <a:r>
                  <a:t>Virus Lifecycle (Days)</a:t>
                </a:r>
              </a:p>
            </c:rich>
          </c:tx>
          <c:overlay val="0"/>
        </c:title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403046623"/>
      </c:catAx>
      <c:valAx>
        <c:axId val="4030466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D9D9D9"/>
                </a:solidFill>
                <a:latin typeface="Calibri"/>
              </a:defRPr>
            </a:pPr>
          </a:p>
        </c:txPr>
        <c:crossAx val="2049430251"/>
      </c:valAx>
    </c:plotArea>
    <c:legend>
      <c:legendPos val="b"/>
      <c:overlay val="0"/>
      <c:txPr>
        <a:bodyPr/>
        <a:lstStyle/>
        <a:p>
          <a:pPr lvl="0">
            <a:defRPr b="1" i="0" sz="1200">
              <a:solidFill>
                <a:srgbClr val="D9D9D9"/>
              </a:solidFill>
              <a:latin typeface="Calibri"/>
            </a:defRPr>
          </a:pPr>
        </a:p>
      </c:txPr>
    </c:legend>
    <c:plotVisOnly val="1"/>
  </c:chart>
  <c:spPr>
    <a:solidFill>
      <a:srgbClr val="595959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F2F2F2"/>
                </a:solidFill>
                <a:latin typeface="Calibri"/>
              </a:defRPr>
            </a:pPr>
            <a:r>
              <a:t>Workforce Disruption</a:t>
            </a:r>
          </a:p>
        </c:rich>
      </c:tx>
      <c:overlay val="0"/>
    </c:title>
    <c:plotArea>
      <c:layout>
        <c:manualLayout>
          <c:xMode val="edge"/>
          <c:yMode val="edge"/>
          <c:x val="0.086970271362395"/>
          <c:y val="0.08101594421378674"/>
          <c:w val="0.4981454232625986"/>
          <c:h val="0.853995990262949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val>
            <c:numRef>
              <c:f>VirusPrediction!$E$83:$E$85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1" i="0" sz="1200">
              <a:solidFill>
                <a:srgbClr val="D9D9D9"/>
              </a:solidFill>
              <a:latin typeface="Calibri"/>
            </a:defRPr>
          </a:pPr>
        </a:p>
      </c:txPr>
    </c:legend>
    <c:plotVisOnly val="1"/>
  </c:chart>
  <c:spPr>
    <a:solidFill>
      <a:srgbClr val="595959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F2F2F2"/>
                </a:solidFill>
                <a:latin typeface="Calibri"/>
              </a:defRPr>
            </a:pPr>
            <a:r>
              <a:t>Uninfected / Recovered / Deaths</a:t>
            </a:r>
          </a:p>
        </c:rich>
      </c:tx>
      <c:overlay val="0"/>
    </c:title>
    <c:plotArea>
      <c:layout>
        <c:manualLayout>
          <c:xMode val="edge"/>
          <c:yMode val="edge"/>
          <c:x val="0.4328080804276101"/>
          <c:y val="0.0999323582958464"/>
          <c:w val="0.4771177920376505"/>
          <c:h val="0.822301127883394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</c:spPr>
          </c:dPt>
          <c:dPt>
            <c:idx val="1"/>
            <c:spPr>
              <a:solidFill>
                <a:srgbClr val="ED7D31"/>
              </a:solidFill>
            </c:spPr>
          </c:dPt>
          <c:dPt>
            <c:idx val="2"/>
            <c:spPr>
              <a:solidFill>
                <a:srgbClr val="A5A5A5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val>
            <c:numRef>
              <c:f>VirusPrediction!$E$77:$E$79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1" i="0" sz="1100">
              <a:solidFill>
                <a:srgbClr val="D9D9D9"/>
              </a:solidFill>
              <a:latin typeface="Calibri"/>
            </a:defRPr>
          </a:pPr>
        </a:p>
      </c:txPr>
    </c:legend>
    <c:plotVisOnly val="1"/>
  </c:chart>
  <c:spPr>
    <a:solidFill>
      <a:srgbClr val="595959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F2F2F2"/>
                </a:solidFill>
                <a:latin typeface="Calibri"/>
              </a:defRPr>
            </a:pPr>
            <a:r>
              <a:t>Population Infected vs Uninfected</a:t>
            </a:r>
          </a:p>
        </c:rich>
      </c:tx>
      <c:overlay val="0"/>
    </c:title>
    <c:plotArea>
      <c:layout>
        <c:manualLayout>
          <c:xMode val="edge"/>
          <c:yMode val="edge"/>
          <c:x val="0.020380665511504872"/>
          <c:y val="0.07104883663369213"/>
          <c:w val="0.631353037678509"/>
          <c:h val="0.921572273035210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VirusPrediction!$E$76</c:f>
            </c:strRef>
          </c:cat>
          <c:val>
            <c:numRef>
              <c:f>VirusPrediction!$E$79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1" i="0" sz="1100">
              <a:solidFill>
                <a:srgbClr val="D9D9D9"/>
              </a:solidFill>
              <a:latin typeface="Calibri"/>
            </a:defRPr>
          </a:pPr>
        </a:p>
      </c:txPr>
    </c:legend>
    <c:plotVisOnly val="1"/>
  </c:chart>
  <c:spPr>
    <a:solidFill>
      <a:srgbClr val="595959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hyperlink" Target="https://www.youtube.com/watch?v=UJwj7C_xfuM" TargetMode="Externa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hyperlink" Target="https://www.andology.com/supportm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130</xdr:row>
      <xdr:rowOff>0</xdr:rowOff>
    </xdr:from>
    <xdr:ext cx="15240000" cy="4514850"/>
    <xdr:graphicFrame>
      <xdr:nvGraphicFramePr>
        <xdr:cNvPr id="143383542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685800</xdr:colOff>
      <xdr:row>110</xdr:row>
      <xdr:rowOff>114300</xdr:rowOff>
    </xdr:from>
    <xdr:ext cx="7839075" cy="3657600"/>
    <xdr:graphicFrame>
      <xdr:nvGraphicFramePr>
        <xdr:cNvPr id="32423057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7</xdr:col>
      <xdr:colOff>476250</xdr:colOff>
      <xdr:row>110</xdr:row>
      <xdr:rowOff>114300</xdr:rowOff>
    </xdr:from>
    <xdr:ext cx="7096125" cy="3657600"/>
    <xdr:graphicFrame>
      <xdr:nvGraphicFramePr>
        <xdr:cNvPr id="184639449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0</xdr:colOff>
      <xdr:row>153</xdr:row>
      <xdr:rowOff>123825</xdr:rowOff>
    </xdr:from>
    <xdr:ext cx="15240000" cy="5029200"/>
    <xdr:graphicFrame>
      <xdr:nvGraphicFramePr>
        <xdr:cNvPr id="58038395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7</xdr:col>
      <xdr:colOff>476250</xdr:colOff>
      <xdr:row>72</xdr:row>
      <xdr:rowOff>57150</xdr:rowOff>
    </xdr:from>
    <xdr:ext cx="7086600" cy="3981450"/>
    <xdr:graphicFrame>
      <xdr:nvGraphicFramePr>
        <xdr:cNvPr id="1796048084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</xdr:col>
      <xdr:colOff>0</xdr:colOff>
      <xdr:row>91</xdr:row>
      <xdr:rowOff>19050</xdr:rowOff>
    </xdr:from>
    <xdr:ext cx="7981950" cy="3981450"/>
    <xdr:graphicFrame>
      <xdr:nvGraphicFramePr>
        <xdr:cNvPr id="1369500010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7</xdr:col>
      <xdr:colOff>476250</xdr:colOff>
      <xdr:row>91</xdr:row>
      <xdr:rowOff>19050</xdr:rowOff>
    </xdr:from>
    <xdr:ext cx="7086600" cy="3971925"/>
    <xdr:graphicFrame>
      <xdr:nvGraphicFramePr>
        <xdr:cNvPr id="1845095886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6</xdr:col>
      <xdr:colOff>742950</xdr:colOff>
      <xdr:row>7</xdr:row>
      <xdr:rowOff>104775</xdr:rowOff>
    </xdr:from>
    <xdr:ext cx="4229100" cy="676275"/>
    <xdr:sp>
      <xdr:nvSpPr>
        <xdr:cNvPr id="4" name="Shape 4"/>
        <xdr:cNvSpPr txBox="1"/>
      </xdr:nvSpPr>
      <xdr:spPr>
        <a:xfrm>
          <a:off x="3236213" y="3446625"/>
          <a:ext cx="4219575" cy="6667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r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323F4F"/>
            </a:buClr>
            <a:buSzPts val="1300"/>
            <a:buFont typeface="Calibri"/>
            <a:buNone/>
          </a:pPr>
          <a:r>
            <a:rPr b="1" i="0" lang="en-US" sz="1300" u="none" cap="none" strike="noStrike">
              <a:solidFill>
                <a:srgbClr val="323F4F"/>
              </a:solidFill>
              <a:latin typeface="Calibri"/>
              <a:ea typeface="Calibri"/>
              <a:cs typeface="Calibri"/>
              <a:sym typeface="Calibri"/>
            </a:rPr>
            <a:t>Please click the button above for a full instructional video and details regarding how to use this tool</a:t>
          </a:r>
          <a:endParaRPr sz="1400"/>
        </a:p>
      </xdr:txBody>
    </xdr:sp>
    <xdr:clientData fLocksWithSheet="0"/>
  </xdr:oneCellAnchor>
  <xdr:oneCellAnchor>
    <xdr:from>
      <xdr:col>2</xdr:col>
      <xdr:colOff>333375</xdr:colOff>
      <xdr:row>17</xdr:row>
      <xdr:rowOff>57150</xdr:rowOff>
    </xdr:from>
    <xdr:ext cx="6905625" cy="885825"/>
    <xdr:sp>
      <xdr:nvSpPr>
        <xdr:cNvPr id="5" name="Shape 5"/>
        <xdr:cNvSpPr txBox="1"/>
      </xdr:nvSpPr>
      <xdr:spPr>
        <a:xfrm>
          <a:off x="1897950" y="3341850"/>
          <a:ext cx="6896100" cy="8763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C00000"/>
            </a:buClr>
            <a:buSzPts val="1500"/>
            <a:buFont typeface="Calibri"/>
            <a:buNone/>
          </a:pPr>
          <a:r>
            <a:rPr b="1" i="0" lang="en-US" sz="1500" u="none" cap="none" strike="noStrike">
              <a:solidFill>
                <a:srgbClr val="C00000"/>
              </a:solidFill>
              <a:latin typeface="Calibri"/>
              <a:ea typeface="Calibri"/>
              <a:cs typeface="Calibri"/>
              <a:sym typeface="Calibri"/>
            </a:rPr>
            <a:t>** </a:t>
          </a:r>
          <a:r>
            <a:rPr b="1" i="0" lang="en-US" sz="1500" u="none" cap="none" strike="noStrike">
              <a:solidFill>
                <a:srgbClr val="323F4F"/>
              </a:solidFill>
              <a:latin typeface="Calibri"/>
              <a:ea typeface="Calibri"/>
              <a:cs typeface="Calibri"/>
              <a:sym typeface="Calibri"/>
            </a:rPr>
            <a:t>If you would like to share this with your friends &amp; family or on social media, please use the website link rather than send this file! Thank you.</a:t>
          </a:r>
          <a:endParaRPr b="1" i="0" sz="1500" u="none" cap="none" strike="noStrike">
            <a:solidFill>
              <a:srgbClr val="323F4F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323F4F"/>
            </a:buClr>
            <a:buSzPts val="1200"/>
            <a:buFont typeface="Calibri"/>
            <a:buNone/>
          </a:pPr>
          <a:r>
            <a:rPr b="1" i="0" lang="en-US" sz="1200" u="none" cap="none" strike="noStrike">
              <a:solidFill>
                <a:srgbClr val="323F4F"/>
              </a:solidFill>
              <a:latin typeface="Calibri"/>
              <a:ea typeface="Calibri"/>
              <a:cs typeface="Calibri"/>
              <a:sym typeface="Calibri"/>
            </a:rPr>
            <a:t>(The website will always have the latest version of this open source virus prediction tool)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00"/>
            <a:buFont typeface="Arial"/>
            <a:buNone/>
          </a:pPr>
          <a:r>
            <a:t/>
          </a:r>
          <a:endParaRPr b="0" i="0" sz="1300" u="none" cap="none" strike="noStrike">
            <a:solidFill>
              <a:srgbClr val="323F4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2</xdr:col>
      <xdr:colOff>866775</xdr:colOff>
      <xdr:row>88</xdr:row>
      <xdr:rowOff>0</xdr:rowOff>
    </xdr:from>
    <xdr:ext cx="4343400" cy="1085850"/>
    <xdr:sp>
      <xdr:nvSpPr>
        <xdr:cNvPr id="6" name="Shape 6">
          <a:hlinkClick r:id="rId8"/>
        </xdr:cNvPr>
        <xdr:cNvSpPr txBox="1"/>
      </xdr:nvSpPr>
      <xdr:spPr>
        <a:xfrm>
          <a:off x="3179063" y="3241838"/>
          <a:ext cx="4333875" cy="10763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548135"/>
            </a:buClr>
            <a:buSzPts val="1400"/>
            <a:buFont typeface="Calibri"/>
            <a:buNone/>
          </a:pPr>
          <a:r>
            <a:rPr b="1" i="0" lang="en-US" sz="1400" u="none" cap="none" strike="noStrike">
              <a:solidFill>
                <a:srgbClr val="548135"/>
              </a:solidFill>
              <a:latin typeface="Calibri"/>
              <a:ea typeface="Calibri"/>
              <a:cs typeface="Calibri"/>
              <a:sym typeface="Calibri"/>
            </a:rPr>
            <a:t>Please Help to support my Open Source &amp; FREE work by using the donate link:  www.andology.com/supportme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548135"/>
            </a:buClr>
            <a:buSzPts val="1400"/>
            <a:buFont typeface="Calibri"/>
            <a:buNone/>
          </a:pPr>
          <a:r>
            <a:rPr b="1" i="0" lang="en-US" sz="1400" u="none" cap="none" strike="noStrike">
              <a:solidFill>
                <a:srgbClr val="548135"/>
              </a:solidFill>
              <a:latin typeface="Calibri"/>
              <a:ea typeface="Calibri"/>
              <a:cs typeface="Calibri"/>
              <a:sym typeface="Calibri"/>
            </a:rPr>
            <a:t>Thank You, I really appreciate it :)</a:t>
          </a:r>
          <a:endParaRPr sz="1400"/>
        </a:p>
      </xdr:txBody>
    </xdr:sp>
    <xdr:clientData fLocksWithSheet="0"/>
  </xdr:oneCellAnchor>
  <xdr:oneCellAnchor>
    <xdr:from>
      <xdr:col>3</xdr:col>
      <xdr:colOff>876300</xdr:colOff>
      <xdr:row>185</xdr:row>
      <xdr:rowOff>28575</xdr:rowOff>
    </xdr:from>
    <xdr:ext cx="7715250" cy="1885950"/>
    <xdr:sp>
      <xdr:nvSpPr>
        <xdr:cNvPr id="7" name="Shape 7">
          <a:hlinkClick r:id="rId9"/>
        </xdr:cNvPr>
        <xdr:cNvSpPr txBox="1"/>
      </xdr:nvSpPr>
      <xdr:spPr>
        <a:xfrm>
          <a:off x="1493138" y="2841788"/>
          <a:ext cx="7705725" cy="187642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323F4F"/>
            </a:buClr>
            <a:buSzPts val="2800"/>
            <a:buFont typeface="Calibri"/>
            <a:buNone/>
          </a:pPr>
          <a:r>
            <a:rPr b="1" i="0" lang="en-US" sz="2800" u="none" cap="none" strike="noStrike">
              <a:solidFill>
                <a:srgbClr val="323F4F"/>
              </a:solidFill>
              <a:latin typeface="Calibri"/>
              <a:ea typeface="Calibri"/>
              <a:cs typeface="Calibri"/>
              <a:sym typeface="Calibri"/>
            </a:rPr>
            <a:t>DON'T FORGET!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323F4F"/>
            </a:buClr>
            <a:buSzPts val="1800"/>
            <a:buFont typeface="Calibri"/>
            <a:buNone/>
          </a:pPr>
          <a:r>
            <a:rPr b="1" i="0" lang="en-US" sz="1800" u="none" cap="none" strike="noStrike">
              <a:solidFill>
                <a:srgbClr val="323F4F"/>
              </a:solidFill>
              <a:latin typeface="Calibri"/>
              <a:ea typeface="Calibri"/>
              <a:cs typeface="Calibri"/>
              <a:sym typeface="Calibri"/>
            </a:rPr>
            <a:t>Get Your FREE! Corona Virus Pandemic Preparedness Pack!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500"/>
            <a:buFont typeface="Arial"/>
            <a:buNone/>
          </a:pPr>
          <a:r>
            <a:t/>
          </a:r>
          <a:endParaRPr b="1" i="0" sz="1500" u="none" cap="none" strike="noStrike">
            <a:solidFill>
              <a:srgbClr val="323F4F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323F4F"/>
            </a:buClr>
            <a:buSzPts val="1500"/>
            <a:buFont typeface="Calibri"/>
            <a:buNone/>
          </a:pPr>
          <a:r>
            <a:rPr b="1" i="0" lang="en-US" sz="1500" u="none" cap="none" strike="noStrike">
              <a:solidFill>
                <a:srgbClr val="323F4F"/>
              </a:solidFill>
              <a:latin typeface="Calibri"/>
              <a:ea typeface="Calibri"/>
              <a:cs typeface="Calibri"/>
              <a:sym typeface="Calibri"/>
            </a:rPr>
            <a:t>Learn how to prepare for the coming COVID-19 Outbreak in YOUR area! If the Corona Virus doesn’t affect you right away, the potential for economic collapse (SHTF) could!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323F4F"/>
            </a:buClr>
            <a:buSzPts val="1500"/>
            <a:buFont typeface="Calibri"/>
            <a:buNone/>
          </a:pPr>
          <a:r>
            <a:rPr b="1" i="0" lang="en-US" sz="1500" u="none" cap="none" strike="noStrike">
              <a:solidFill>
                <a:srgbClr val="323F4F"/>
              </a:solidFill>
              <a:latin typeface="Calibri"/>
              <a:ea typeface="Calibri"/>
              <a:cs typeface="Calibri"/>
              <a:sym typeface="Calibri"/>
            </a:rPr>
            <a:t>22 Pages of well thought out preparedness items!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500"/>
            <a:buFont typeface="Arial"/>
            <a:buNone/>
          </a:pPr>
          <a:r>
            <a:t/>
          </a:r>
          <a:endParaRPr b="1" i="0" sz="1500" u="none" cap="none" strike="noStrike">
            <a:solidFill>
              <a:srgbClr val="323F4F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1155A7"/>
            </a:buClr>
            <a:buSzPts val="1300"/>
            <a:buFont typeface="Calibri"/>
            <a:buNone/>
          </a:pPr>
          <a:r>
            <a:rPr b="1" i="0" lang="en-US" sz="1300" u="none" cap="none" strike="noStrike">
              <a:solidFill>
                <a:srgbClr val="1155A7"/>
              </a:solidFill>
              <a:latin typeface="Calibri"/>
              <a:ea typeface="Calibri"/>
              <a:cs typeface="Calibri"/>
              <a:sym typeface="Calibri"/>
            </a:rPr>
            <a:t>https://www.youtube.com/watch?v=UJwj7C_xfuM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1943100</xdr:colOff>
      <xdr:row>1</xdr:row>
      <xdr:rowOff>733425</xdr:rowOff>
    </xdr:from>
    <xdr:ext cx="6905625" cy="581025"/>
    <xdr:sp>
      <xdr:nvSpPr>
        <xdr:cNvPr id="3" name="Shape 3"/>
        <xdr:cNvSpPr txBox="1"/>
      </xdr:nvSpPr>
      <xdr:spPr>
        <a:xfrm>
          <a:off x="1897950" y="3494250"/>
          <a:ext cx="6896100" cy="5715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323F4F"/>
            </a:buClr>
            <a:buSzPts val="1800"/>
            <a:buFont typeface="Calibri"/>
            <a:buNone/>
          </a:pPr>
          <a:r>
            <a:rPr b="1" i="0" lang="en-US" sz="1800" u="none" cap="none" strike="noStrike">
              <a:solidFill>
                <a:srgbClr val="323F4F"/>
              </a:solidFill>
              <a:latin typeface="Calibri"/>
              <a:ea typeface="Calibri"/>
              <a:cs typeface="Calibri"/>
              <a:sym typeface="Calibri"/>
            </a:rPr>
            <a:t>Sample Virus Comparisons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323F4F"/>
            </a:buClr>
            <a:buSzPts val="1200"/>
            <a:buFont typeface="Calibri"/>
            <a:buNone/>
          </a:pPr>
          <a:r>
            <a:rPr b="1" i="0" lang="en-US" sz="1200" u="none" cap="none" strike="noStrike">
              <a:solidFill>
                <a:srgbClr val="323F4F"/>
              </a:solidFill>
              <a:latin typeface="Calibri"/>
              <a:ea typeface="Calibri"/>
              <a:cs typeface="Calibri"/>
              <a:sym typeface="Calibri"/>
            </a:rPr>
            <a:t>(Lots of unknowns with Corona Virus CoVID-19)</a:t>
          </a:r>
          <a:endParaRPr b="1" i="0" sz="1200" u="none" cap="none" strike="noStrike">
            <a:solidFill>
              <a:srgbClr val="323F4F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300"/>
            <a:buFont typeface="Arial"/>
            <a:buNone/>
          </a:pPr>
          <a:r>
            <a:t/>
          </a:r>
          <a:endParaRPr b="0" i="0" sz="1300" u="none" cap="none" strike="noStrike">
            <a:solidFill>
              <a:srgbClr val="323F4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ref="B23:L71" displayName="Table_1" id="1">
  <tableColumns count="11">
    <tableColumn name="Civil Status" id="1"/>
    <tableColumn name="Date" id="2"/>
    <tableColumn name="Day" id="3"/>
    <tableColumn name="New Infections" id="4"/>
    <tableColumn name="New Hospitalisations" id="5"/>
    <tableColumn name="Available Resources" id="6"/>
    <tableColumn name="Total Infected" id="7"/>
    <tableColumn name="New Recovered" id="8"/>
    <tableColumn name="New Fatalities" id="9"/>
    <tableColumn name="Total Fatalities" id="10"/>
    <tableColumn name="Population" id="11"/>
  </tableColumns>
  <tableStyleInfo name="VirusPrediction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ndology.com/coronavirus-prediction-tool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5.14"/>
    <col customWidth="1" min="3" max="4" width="17.29"/>
    <col customWidth="1" min="5" max="5" width="19.71"/>
    <col customWidth="1" min="6" max="6" width="23.43"/>
    <col customWidth="1" min="7" max="7" width="22.29"/>
    <col customWidth="1" min="8" max="8" width="18.29"/>
    <col customWidth="1" min="9" max="9" width="20.43"/>
    <col customWidth="1" min="10" max="10" width="20.0"/>
    <col customWidth="1" min="11" max="11" width="29.86"/>
    <col customWidth="1" min="12" max="12" width="24.86"/>
    <col customWidth="1" min="13" max="13" width="2.86"/>
    <col customWidth="1" min="14" max="14" width="148.14"/>
  </cols>
  <sheetData>
    <row r="1" ht="24.0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ht="29.25" customHeight="1">
      <c r="A2" s="23"/>
      <c r="B2" s="25" t="s">
        <v>27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ht="30.0" customHeight="1">
      <c r="A4" s="23"/>
      <c r="B4" s="26" t="s">
        <v>28</v>
      </c>
      <c r="C4" s="26"/>
      <c r="D4" s="24"/>
      <c r="E4" s="24"/>
      <c r="F4" s="24"/>
      <c r="G4" s="24"/>
      <c r="H4" s="24"/>
      <c r="I4" s="24"/>
      <c r="J4" s="24"/>
      <c r="K4" s="2" t="s">
        <v>29</v>
      </c>
      <c r="L4" s="2" t="s">
        <v>30</v>
      </c>
      <c r="M4" s="24"/>
      <c r="N4" s="24"/>
    </row>
    <row r="5">
      <c r="A5" s="23"/>
      <c r="B5" s="24"/>
      <c r="C5" s="24"/>
      <c r="D5" s="24"/>
      <c r="E5" s="24"/>
      <c r="F5" s="24"/>
      <c r="G5" s="24"/>
      <c r="H5" s="24"/>
      <c r="I5" s="24"/>
      <c r="J5" s="24"/>
      <c r="K5" s="27"/>
      <c r="L5" s="28"/>
      <c r="M5" s="24"/>
      <c r="N5" s="24"/>
    </row>
    <row r="6">
      <c r="A6" s="23"/>
      <c r="B6" s="24"/>
      <c r="C6" s="24"/>
      <c r="D6" s="24"/>
      <c r="E6" s="24"/>
      <c r="F6" s="24"/>
      <c r="G6" s="29" t="s">
        <v>31</v>
      </c>
      <c r="H6" s="24"/>
      <c r="I6" s="24"/>
      <c r="J6" s="24"/>
      <c r="K6" s="30" t="s">
        <v>32</v>
      </c>
      <c r="L6" s="31">
        <v>1148000.0</v>
      </c>
      <c r="M6" s="24"/>
      <c r="N6" s="32" t="s">
        <v>33</v>
      </c>
    </row>
    <row r="7">
      <c r="A7" s="23"/>
      <c r="B7" s="24"/>
      <c r="C7" s="24"/>
      <c r="D7" s="24"/>
      <c r="E7" s="24"/>
      <c r="F7" s="24"/>
      <c r="G7" s="24"/>
      <c r="H7" s="24"/>
      <c r="I7" s="24"/>
      <c r="J7" s="24"/>
      <c r="K7" s="33" t="s">
        <v>34</v>
      </c>
      <c r="L7" s="31">
        <v>333.0</v>
      </c>
      <c r="M7" s="24"/>
      <c r="N7" s="32" t="s">
        <v>35</v>
      </c>
    </row>
    <row r="8">
      <c r="A8" s="23"/>
      <c r="B8" s="24"/>
      <c r="C8" s="24"/>
      <c r="D8" s="24"/>
      <c r="E8" s="24"/>
      <c r="F8" s="24"/>
      <c r="G8" s="24"/>
      <c r="H8" s="24"/>
      <c r="I8" s="24"/>
      <c r="J8" s="24"/>
      <c r="K8" s="30" t="s">
        <v>36</v>
      </c>
      <c r="L8" s="34">
        <v>43908.0</v>
      </c>
      <c r="M8" s="24"/>
      <c r="N8" s="32" t="s">
        <v>37</v>
      </c>
    </row>
    <row r="9">
      <c r="A9" s="23"/>
      <c r="B9" s="24"/>
      <c r="C9" s="24"/>
      <c r="D9" s="24"/>
      <c r="E9" s="24"/>
      <c r="F9" s="24"/>
      <c r="G9" s="24"/>
      <c r="H9" s="24"/>
      <c r="I9" s="24"/>
      <c r="J9" s="24"/>
      <c r="K9" s="30" t="s">
        <v>38</v>
      </c>
      <c r="L9" s="35">
        <v>2.0</v>
      </c>
      <c r="M9" s="24"/>
      <c r="N9" s="32" t="s">
        <v>39</v>
      </c>
    </row>
    <row r="10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30" t="s">
        <v>5</v>
      </c>
      <c r="L10" s="36">
        <v>2.5</v>
      </c>
      <c r="M10" s="24"/>
      <c r="N10" s="32" t="s">
        <v>40</v>
      </c>
    </row>
    <row r="1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30" t="s">
        <v>41</v>
      </c>
      <c r="L11" s="37">
        <v>14.0</v>
      </c>
      <c r="M11" s="24"/>
      <c r="N11" s="32" t="s">
        <v>42</v>
      </c>
    </row>
    <row r="12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30" t="s">
        <v>9</v>
      </c>
      <c r="L12" s="35">
        <v>1.0</v>
      </c>
      <c r="M12" s="24"/>
      <c r="N12" s="32" t="s">
        <v>43</v>
      </c>
    </row>
    <row r="13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30" t="s">
        <v>12</v>
      </c>
      <c r="L13" s="35">
        <v>1.0</v>
      </c>
      <c r="M13" s="24"/>
      <c r="N13" s="32" t="s">
        <v>44</v>
      </c>
    </row>
    <row r="14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30" t="s">
        <v>45</v>
      </c>
      <c r="L14" s="38">
        <v>0.025</v>
      </c>
      <c r="M14" s="24"/>
      <c r="N14" s="32" t="s">
        <v>46</v>
      </c>
    </row>
    <row r="1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30" t="s">
        <v>47</v>
      </c>
      <c r="L15" s="35">
        <v>0.2</v>
      </c>
      <c r="M15" s="24"/>
      <c r="N15" s="32" t="s">
        <v>48</v>
      </c>
    </row>
    <row r="16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30" t="s">
        <v>49</v>
      </c>
      <c r="L16" s="35">
        <v>2.0</v>
      </c>
      <c r="M16" s="24"/>
      <c r="N16" s="32" t="s">
        <v>50</v>
      </c>
    </row>
    <row r="17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30" t="s">
        <v>51</v>
      </c>
      <c r="L17" s="31">
        <v>200.0</v>
      </c>
      <c r="M17" s="24"/>
      <c r="N17" s="32" t="s">
        <v>52</v>
      </c>
    </row>
    <row r="18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30" t="s">
        <v>53</v>
      </c>
      <c r="L18" s="38">
        <v>0.6</v>
      </c>
      <c r="M18" s="24"/>
      <c r="N18" s="32" t="s">
        <v>54</v>
      </c>
    </row>
    <row r="19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30" t="s">
        <v>55</v>
      </c>
      <c r="L19" s="39">
        <v>3000.0</v>
      </c>
      <c r="M19" s="24"/>
      <c r="N19" s="32" t="s">
        <v>56</v>
      </c>
    </row>
    <row r="20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40"/>
      <c r="L20" s="41"/>
      <c r="M20" s="24"/>
      <c r="N20" s="24"/>
    </row>
    <row r="21" ht="15.75" customHeight="1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42"/>
      <c r="L21" s="42"/>
      <c r="M21" s="24"/>
      <c r="N21" s="24"/>
    </row>
    <row r="22" ht="15.75" customHeight="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ht="33.0" customHeight="1">
      <c r="A23" s="23"/>
      <c r="B23" s="43" t="s">
        <v>57</v>
      </c>
      <c r="C23" s="43" t="s">
        <v>58</v>
      </c>
      <c r="D23" s="43" t="s">
        <v>59</v>
      </c>
      <c r="E23" s="43" t="s">
        <v>60</v>
      </c>
      <c r="F23" s="43" t="s">
        <v>61</v>
      </c>
      <c r="G23" s="43" t="s">
        <v>62</v>
      </c>
      <c r="H23" s="43" t="s">
        <v>63</v>
      </c>
      <c r="I23" s="43" t="s">
        <v>64</v>
      </c>
      <c r="J23" s="43" t="s">
        <v>65</v>
      </c>
      <c r="K23" s="43" t="s">
        <v>66</v>
      </c>
      <c r="L23" s="43" t="s">
        <v>67</v>
      </c>
      <c r="M23" s="24"/>
      <c r="N23" s="24"/>
    </row>
    <row r="24" ht="15.75" customHeight="1">
      <c r="A24" s="23"/>
      <c r="B24" s="44"/>
      <c r="C24" s="45"/>
      <c r="D24" s="46"/>
      <c r="E24" s="45"/>
      <c r="F24" s="46"/>
      <c r="G24" s="46"/>
      <c r="H24" s="45"/>
      <c r="I24" s="46"/>
      <c r="J24" s="46"/>
      <c r="K24" s="47"/>
      <c r="L24" s="48"/>
      <c r="M24" s="24"/>
      <c r="N24" s="24"/>
    </row>
    <row r="25" ht="15.75" customHeight="1">
      <c r="A25" s="49"/>
      <c r="B25" s="50" t="str">
        <f t="shared" ref="B25:B70" si="1">IF(H25&gt;=(L$6*0.015),"SHTF!!",IF(H25&gt;=(L$6*0.006),"SHTF&gt;",IF(K25&gt;=L$19,"PANIC","")))</f>
        <v/>
      </c>
      <c r="C25" s="51">
        <f>DATE(YEAR(L8),MONTH(L8),DAY(L8))</f>
        <v>43908</v>
      </c>
      <c r="D25" s="52">
        <v>0.0</v>
      </c>
      <c r="E25" s="53">
        <f>(L$9)</f>
        <v>2</v>
      </c>
      <c r="F25" s="54">
        <v>1.0</v>
      </c>
      <c r="G25" s="55">
        <v>200.0</v>
      </c>
      <c r="H25" s="54">
        <v>14.0</v>
      </c>
      <c r="I25" s="53">
        <f t="shared" ref="I25:I70" si="2">E24-J25</f>
        <v>0</v>
      </c>
      <c r="J25" s="56">
        <v>0.0</v>
      </c>
      <c r="K25" s="57">
        <f>(J25+K24)</f>
        <v>0</v>
      </c>
      <c r="L25" s="58">
        <f>(L$6)</f>
        <v>1148000</v>
      </c>
      <c r="M25" s="24"/>
      <c r="N25" s="24"/>
    </row>
    <row r="26" ht="15.75" customHeight="1">
      <c r="A26" s="23"/>
      <c r="B26" s="50" t="str">
        <f t="shared" si="1"/>
        <v/>
      </c>
      <c r="C26" s="59">
        <v>43915.0</v>
      </c>
      <c r="D26" s="60">
        <v>8.0</v>
      </c>
      <c r="E26" s="54">
        <v>31.0</v>
      </c>
      <c r="F26" s="54">
        <v>6.0</v>
      </c>
      <c r="G26" s="46">
        <f t="shared" ref="G26:G70" si="3">IF(E26&lt;1,IF(F26&lt;1,0,(L$17-F26)),(L$17-F26))</f>
        <v>194</v>
      </c>
      <c r="H26" s="54">
        <v>77.0</v>
      </c>
      <c r="I26" s="53">
        <f t="shared" si="2"/>
        <v>1</v>
      </c>
      <c r="J26" s="56">
        <v>1.0</v>
      </c>
      <c r="K26" s="57">
        <f t="shared" ref="K26:K70" si="4">MIN(L25,((J26+K25)))</f>
        <v>1</v>
      </c>
      <c r="L26" s="58">
        <f t="shared" ref="L26:L70" si="5">MAX(L$7,(L25-J26))</f>
        <v>1147999</v>
      </c>
      <c r="M26" s="24"/>
      <c r="N26" s="24"/>
    </row>
    <row r="27" ht="15.75" customHeight="1">
      <c r="A27" s="23"/>
      <c r="B27" s="50" t="str">
        <f t="shared" si="1"/>
        <v/>
      </c>
      <c r="C27" s="59">
        <v>43921.0</v>
      </c>
      <c r="D27" s="60">
        <v>13.0</v>
      </c>
      <c r="E27" s="54">
        <v>20.0</v>
      </c>
      <c r="F27" s="53">
        <f t="shared" ref="F27:F70" si="6">(E27*L$15)</f>
        <v>4</v>
      </c>
      <c r="G27" s="46">
        <f t="shared" si="3"/>
        <v>196</v>
      </c>
      <c r="H27" s="54">
        <v>245.0</v>
      </c>
      <c r="I27" s="53">
        <f t="shared" si="2"/>
        <v>29</v>
      </c>
      <c r="J27" s="56">
        <v>2.0</v>
      </c>
      <c r="K27" s="57">
        <f t="shared" si="4"/>
        <v>3</v>
      </c>
      <c r="L27" s="58">
        <f t="shared" si="5"/>
        <v>1147997</v>
      </c>
      <c r="M27" s="24"/>
      <c r="N27" s="24"/>
    </row>
    <row r="28" ht="15.75" customHeight="1">
      <c r="A28" s="23"/>
      <c r="B28" s="50" t="str">
        <f t="shared" si="1"/>
        <v/>
      </c>
      <c r="C28" s="59">
        <v>43935.0</v>
      </c>
      <c r="D28" s="60">
        <v>25.0</v>
      </c>
      <c r="E28" s="54">
        <v>40.0</v>
      </c>
      <c r="F28" s="53">
        <f t="shared" si="6"/>
        <v>8</v>
      </c>
      <c r="G28" s="46">
        <f t="shared" si="3"/>
        <v>192</v>
      </c>
      <c r="H28" s="54">
        <v>1207.0</v>
      </c>
      <c r="I28" s="53">
        <f t="shared" si="2"/>
        <v>-1</v>
      </c>
      <c r="J28" s="56">
        <v>21.0</v>
      </c>
      <c r="K28" s="57">
        <f t="shared" si="4"/>
        <v>24</v>
      </c>
      <c r="L28" s="58">
        <f t="shared" si="5"/>
        <v>1147976</v>
      </c>
      <c r="M28" s="24"/>
      <c r="N28" s="24"/>
    </row>
    <row r="29" ht="15.75" customHeight="1">
      <c r="A29" s="23"/>
      <c r="B29" s="50" t="str">
        <f t="shared" si="1"/>
        <v/>
      </c>
      <c r="C29" s="59">
        <v>43945.0</v>
      </c>
      <c r="D29" s="60">
        <v>35.0</v>
      </c>
      <c r="E29" s="54">
        <v>171.0</v>
      </c>
      <c r="F29" s="53">
        <f t="shared" si="6"/>
        <v>34.2</v>
      </c>
      <c r="G29" s="46">
        <f t="shared" si="3"/>
        <v>165.8</v>
      </c>
      <c r="H29" s="54">
        <v>2584.0</v>
      </c>
      <c r="I29" s="53">
        <f t="shared" si="2"/>
        <v>-49</v>
      </c>
      <c r="J29" s="56">
        <v>89.0</v>
      </c>
      <c r="K29" s="57">
        <f t="shared" si="4"/>
        <v>113</v>
      </c>
      <c r="L29" s="58">
        <f t="shared" si="5"/>
        <v>1147887</v>
      </c>
      <c r="M29" s="24" t="s">
        <v>68</v>
      </c>
      <c r="N29" s="24"/>
    </row>
    <row r="30" ht="15.75" customHeight="1">
      <c r="A30" s="23"/>
      <c r="B30" s="50" t="str">
        <f t="shared" si="1"/>
        <v/>
      </c>
      <c r="C30" s="51">
        <f t="shared" ref="C30:C70" si="7">DATE(YEAR(C29),MONTH(C29),DAY(C29))+L$11</f>
        <v>43959</v>
      </c>
      <c r="D30" s="52">
        <f t="shared" ref="D30:D70" si="8">(D29+L$11)</f>
        <v>49</v>
      </c>
      <c r="E30" s="53">
        <f t="shared" ref="E30:E70" si="9">MAX(0,(MIN((L29-L$7-H29),(E29*((L$10-(D30/L$11)*L$14))))))</f>
        <v>412.5375</v>
      </c>
      <c r="F30" s="53">
        <f t="shared" si="6"/>
        <v>82.5075</v>
      </c>
      <c r="G30" s="46">
        <f t="shared" si="3"/>
        <v>117.4925</v>
      </c>
      <c r="H30" s="53">
        <f t="shared" ref="H30:H70" si="10">MIN(L29-L$7,(E30+(H29-J29)))</f>
        <v>2907.5375</v>
      </c>
      <c r="I30" s="53">
        <f t="shared" si="2"/>
        <v>-412.5375</v>
      </c>
      <c r="J30" s="57">
        <f t="shared" ref="J30:J70" si="11">MIN(L29,(E30*L$12)+(IF(G30&lt;0,E29*(L$13+(L$15*L$16)),E29*L$13)))</f>
        <v>583.5375</v>
      </c>
      <c r="K30" s="57">
        <f t="shared" si="4"/>
        <v>696.5375</v>
      </c>
      <c r="L30" s="58">
        <f t="shared" si="5"/>
        <v>1147303.463</v>
      </c>
      <c r="M30" s="24"/>
      <c r="N30" s="24"/>
    </row>
    <row r="31" ht="15.75" customHeight="1">
      <c r="A31" s="23"/>
      <c r="B31" s="50" t="str">
        <f t="shared" si="1"/>
        <v/>
      </c>
      <c r="C31" s="51">
        <f t="shared" si="7"/>
        <v>43973</v>
      </c>
      <c r="D31" s="52">
        <f t="shared" si="8"/>
        <v>63</v>
      </c>
      <c r="E31" s="53">
        <f t="shared" si="9"/>
        <v>984.9332813</v>
      </c>
      <c r="F31" s="53">
        <f t="shared" si="6"/>
        <v>196.9866563</v>
      </c>
      <c r="G31" s="46">
        <f t="shared" si="3"/>
        <v>3.01334375</v>
      </c>
      <c r="H31" s="53">
        <f t="shared" si="10"/>
        <v>3308.933281</v>
      </c>
      <c r="I31" s="53">
        <f t="shared" si="2"/>
        <v>-984.9332813</v>
      </c>
      <c r="J31" s="57">
        <f t="shared" si="11"/>
        <v>1397.470781</v>
      </c>
      <c r="K31" s="57">
        <f t="shared" si="4"/>
        <v>2094.008281</v>
      </c>
      <c r="L31" s="58">
        <f t="shared" si="5"/>
        <v>1145905.992</v>
      </c>
      <c r="M31" s="24"/>
      <c r="N31" s="24"/>
    </row>
    <row r="32" ht="15.75" customHeight="1">
      <c r="A32" s="23"/>
      <c r="B32" s="50" t="str">
        <f t="shared" si="1"/>
        <v>PANIC</v>
      </c>
      <c r="C32" s="51">
        <f t="shared" si="7"/>
        <v>43987</v>
      </c>
      <c r="D32" s="52">
        <f t="shared" si="8"/>
        <v>77</v>
      </c>
      <c r="E32" s="53">
        <f t="shared" si="9"/>
        <v>2326.904877</v>
      </c>
      <c r="F32" s="53">
        <f t="shared" si="6"/>
        <v>465.3809754</v>
      </c>
      <c r="G32" s="46">
        <f t="shared" si="3"/>
        <v>-265.3809754</v>
      </c>
      <c r="H32" s="53">
        <f t="shared" si="10"/>
        <v>4238.367377</v>
      </c>
      <c r="I32" s="53">
        <f t="shared" si="2"/>
        <v>-2720.878189</v>
      </c>
      <c r="J32" s="57">
        <f t="shared" si="11"/>
        <v>3705.811471</v>
      </c>
      <c r="K32" s="57">
        <f t="shared" si="4"/>
        <v>5799.819752</v>
      </c>
      <c r="L32" s="58">
        <f t="shared" si="5"/>
        <v>1142200.18</v>
      </c>
      <c r="M32" s="24"/>
      <c r="N32" s="24"/>
    </row>
    <row r="33" ht="15.75" customHeight="1">
      <c r="A33" s="23"/>
      <c r="B33" s="50" t="str">
        <f t="shared" si="1"/>
        <v>PANIC</v>
      </c>
      <c r="C33" s="51">
        <f t="shared" si="7"/>
        <v>44001</v>
      </c>
      <c r="D33" s="52">
        <f t="shared" si="8"/>
        <v>91</v>
      </c>
      <c r="E33" s="53">
        <f t="shared" si="9"/>
        <v>5439.14015</v>
      </c>
      <c r="F33" s="53">
        <f t="shared" si="6"/>
        <v>1087.82803</v>
      </c>
      <c r="G33" s="46">
        <f t="shared" si="3"/>
        <v>-887.82803</v>
      </c>
      <c r="H33" s="53">
        <f t="shared" si="10"/>
        <v>5971.696056</v>
      </c>
      <c r="I33" s="53">
        <f t="shared" si="2"/>
        <v>-6369.902101</v>
      </c>
      <c r="J33" s="57">
        <f t="shared" si="11"/>
        <v>8696.806978</v>
      </c>
      <c r="K33" s="57">
        <f t="shared" si="4"/>
        <v>14496.62673</v>
      </c>
      <c r="L33" s="58">
        <f t="shared" si="5"/>
        <v>1133503.373</v>
      </c>
      <c r="M33" s="24"/>
      <c r="N33" s="24"/>
    </row>
    <row r="34" ht="15.75" customHeight="1">
      <c r="A34" s="23"/>
      <c r="B34" s="50" t="str">
        <f t="shared" si="1"/>
        <v>SHTF&gt;</v>
      </c>
      <c r="C34" s="51">
        <f t="shared" si="7"/>
        <v>44015</v>
      </c>
      <c r="D34" s="52">
        <f t="shared" si="8"/>
        <v>105</v>
      </c>
      <c r="E34" s="53">
        <f t="shared" si="9"/>
        <v>12578.0116</v>
      </c>
      <c r="F34" s="53">
        <f t="shared" si="6"/>
        <v>2515.602319</v>
      </c>
      <c r="G34" s="46">
        <f t="shared" si="3"/>
        <v>-2315.602319</v>
      </c>
      <c r="H34" s="53">
        <f t="shared" si="10"/>
        <v>9852.900675</v>
      </c>
      <c r="I34" s="53">
        <f t="shared" si="2"/>
        <v>-14753.66766</v>
      </c>
      <c r="J34" s="57">
        <f t="shared" si="11"/>
        <v>20192.80781</v>
      </c>
      <c r="K34" s="57">
        <f t="shared" si="4"/>
        <v>34689.43454</v>
      </c>
      <c r="L34" s="58">
        <f t="shared" si="5"/>
        <v>1113310.565</v>
      </c>
      <c r="M34" s="24"/>
      <c r="N34" s="24"/>
    </row>
    <row r="35" ht="15.75" customHeight="1">
      <c r="A35" s="23"/>
      <c r="B35" s="50" t="str">
        <f t="shared" si="1"/>
        <v>SHTF!!</v>
      </c>
      <c r="C35" s="51">
        <f t="shared" si="7"/>
        <v>44029</v>
      </c>
      <c r="D35" s="52">
        <f t="shared" si="8"/>
        <v>119</v>
      </c>
      <c r="E35" s="53">
        <f t="shared" si="9"/>
        <v>28772.20153</v>
      </c>
      <c r="F35" s="53">
        <f t="shared" si="6"/>
        <v>5754.440305</v>
      </c>
      <c r="G35" s="46">
        <f t="shared" si="3"/>
        <v>-5554.440305</v>
      </c>
      <c r="H35" s="53">
        <f t="shared" si="10"/>
        <v>18432.2944</v>
      </c>
      <c r="I35" s="53">
        <f t="shared" si="2"/>
        <v>-33803.40617</v>
      </c>
      <c r="J35" s="57">
        <f t="shared" si="11"/>
        <v>46381.41776</v>
      </c>
      <c r="K35" s="57">
        <f t="shared" si="4"/>
        <v>81070.8523</v>
      </c>
      <c r="L35" s="58">
        <f t="shared" si="5"/>
        <v>1066929.148</v>
      </c>
      <c r="M35" s="24"/>
      <c r="N35" s="24"/>
    </row>
    <row r="36" ht="15.75" customHeight="1">
      <c r="A36" s="23"/>
      <c r="B36" s="50" t="str">
        <f t="shared" si="1"/>
        <v>SHTF!!</v>
      </c>
      <c r="C36" s="51">
        <f t="shared" si="7"/>
        <v>44043</v>
      </c>
      <c r="D36" s="52">
        <f t="shared" si="8"/>
        <v>133</v>
      </c>
      <c r="E36" s="53">
        <f t="shared" si="9"/>
        <v>65097.10596</v>
      </c>
      <c r="F36" s="53">
        <f t="shared" si="6"/>
        <v>13019.42119</v>
      </c>
      <c r="G36" s="46">
        <f t="shared" si="3"/>
        <v>-12819.42119</v>
      </c>
      <c r="H36" s="53">
        <f t="shared" si="10"/>
        <v>37147.98259</v>
      </c>
      <c r="I36" s="53">
        <f t="shared" si="2"/>
        <v>-76605.98657</v>
      </c>
      <c r="J36" s="57">
        <f t="shared" si="11"/>
        <v>105378.1881</v>
      </c>
      <c r="K36" s="57">
        <f t="shared" si="4"/>
        <v>186449.0404</v>
      </c>
      <c r="L36" s="58">
        <f t="shared" si="5"/>
        <v>961550.9596</v>
      </c>
      <c r="M36" s="24"/>
      <c r="N36" s="24"/>
    </row>
    <row r="37" ht="15.75" customHeight="1">
      <c r="A37" s="23"/>
      <c r="B37" s="50" t="str">
        <f t="shared" si="1"/>
        <v>SHTF!!</v>
      </c>
      <c r="C37" s="51">
        <f t="shared" si="7"/>
        <v>44057</v>
      </c>
      <c r="D37" s="52">
        <f t="shared" si="8"/>
        <v>147</v>
      </c>
      <c r="E37" s="53">
        <f t="shared" si="9"/>
        <v>145654.7746</v>
      </c>
      <c r="F37" s="53">
        <f t="shared" si="6"/>
        <v>29130.95491</v>
      </c>
      <c r="G37" s="46">
        <f t="shared" si="3"/>
        <v>-28930.95491</v>
      </c>
      <c r="H37" s="53">
        <f t="shared" si="10"/>
        <v>77424.56907</v>
      </c>
      <c r="I37" s="53">
        <f t="shared" si="2"/>
        <v>-171693.617</v>
      </c>
      <c r="J37" s="57">
        <f t="shared" si="11"/>
        <v>236790.7229</v>
      </c>
      <c r="K37" s="57">
        <f t="shared" si="4"/>
        <v>423239.7633</v>
      </c>
      <c r="L37" s="58">
        <f t="shared" si="5"/>
        <v>724760.2367</v>
      </c>
      <c r="M37" s="24"/>
      <c r="N37" s="24"/>
    </row>
    <row r="38" ht="15.75" customHeight="1">
      <c r="A38" s="23"/>
      <c r="B38" s="50" t="str">
        <f t="shared" si="1"/>
        <v>SHTF!!</v>
      </c>
      <c r="C38" s="51">
        <f t="shared" si="7"/>
        <v>44071</v>
      </c>
      <c r="D38" s="52">
        <f t="shared" si="8"/>
        <v>161</v>
      </c>
      <c r="E38" s="53">
        <f t="shared" si="9"/>
        <v>322261.1887</v>
      </c>
      <c r="F38" s="53">
        <f t="shared" si="6"/>
        <v>64452.23775</v>
      </c>
      <c r="G38" s="46">
        <f t="shared" si="3"/>
        <v>-64252.23775</v>
      </c>
      <c r="H38" s="53">
        <f t="shared" si="10"/>
        <v>162895.0349</v>
      </c>
      <c r="I38" s="53">
        <f t="shared" si="2"/>
        <v>-380523.0986</v>
      </c>
      <c r="J38" s="57">
        <f t="shared" si="11"/>
        <v>526177.8732</v>
      </c>
      <c r="K38" s="57">
        <f t="shared" si="4"/>
        <v>724760.2367</v>
      </c>
      <c r="L38" s="58">
        <f t="shared" si="5"/>
        <v>198582.3635</v>
      </c>
      <c r="M38" s="24"/>
      <c r="N38" s="24"/>
    </row>
    <row r="39" ht="15.75" customHeight="1">
      <c r="A39" s="23"/>
      <c r="B39" s="50" t="str">
        <f t="shared" si="1"/>
        <v>PANIC</v>
      </c>
      <c r="C39" s="51">
        <f t="shared" si="7"/>
        <v>44085</v>
      </c>
      <c r="D39" s="52">
        <f t="shared" si="8"/>
        <v>175</v>
      </c>
      <c r="E39" s="53">
        <f t="shared" si="9"/>
        <v>35354.32864</v>
      </c>
      <c r="F39" s="53">
        <f t="shared" si="6"/>
        <v>7070.865728</v>
      </c>
      <c r="G39" s="46">
        <f t="shared" si="3"/>
        <v>-6870.865728</v>
      </c>
      <c r="H39" s="53">
        <f t="shared" si="10"/>
        <v>-327928.5096</v>
      </c>
      <c r="I39" s="53">
        <f t="shared" si="2"/>
        <v>123678.8252</v>
      </c>
      <c r="J39" s="57">
        <f t="shared" si="11"/>
        <v>198582.3635</v>
      </c>
      <c r="K39" s="57">
        <f t="shared" si="4"/>
        <v>198582.3635</v>
      </c>
      <c r="L39" s="58">
        <f t="shared" si="5"/>
        <v>333</v>
      </c>
      <c r="M39" s="24"/>
      <c r="N39" s="24"/>
    </row>
    <row r="40" ht="15.75" customHeight="1">
      <c r="A40" s="23"/>
      <c r="B40" s="50" t="str">
        <f t="shared" si="1"/>
        <v/>
      </c>
      <c r="C40" s="51">
        <f t="shared" si="7"/>
        <v>44099</v>
      </c>
      <c r="D40" s="52">
        <f t="shared" si="8"/>
        <v>189</v>
      </c>
      <c r="E40" s="53">
        <f t="shared" si="9"/>
        <v>76453.73568</v>
      </c>
      <c r="F40" s="53">
        <f t="shared" si="6"/>
        <v>15290.74714</v>
      </c>
      <c r="G40" s="46">
        <f t="shared" si="3"/>
        <v>-15090.74714</v>
      </c>
      <c r="H40" s="53">
        <f t="shared" si="10"/>
        <v>-450057.1375</v>
      </c>
      <c r="I40" s="53">
        <f t="shared" si="2"/>
        <v>35021.32864</v>
      </c>
      <c r="J40" s="57">
        <f t="shared" si="11"/>
        <v>333</v>
      </c>
      <c r="K40" s="57">
        <f t="shared" si="4"/>
        <v>333</v>
      </c>
      <c r="L40" s="58">
        <f t="shared" si="5"/>
        <v>333</v>
      </c>
      <c r="M40" s="24"/>
      <c r="N40" s="24"/>
    </row>
    <row r="41" ht="15.75" customHeight="1">
      <c r="A41" s="23"/>
      <c r="B41" s="50" t="str">
        <f t="shared" si="1"/>
        <v/>
      </c>
      <c r="C41" s="51">
        <f t="shared" si="7"/>
        <v>44113</v>
      </c>
      <c r="D41" s="52">
        <f t="shared" si="8"/>
        <v>203</v>
      </c>
      <c r="E41" s="53">
        <f t="shared" si="9"/>
        <v>163419.86</v>
      </c>
      <c r="F41" s="53">
        <f t="shared" si="6"/>
        <v>32683.972</v>
      </c>
      <c r="G41" s="46">
        <f t="shared" si="3"/>
        <v>-32483.972</v>
      </c>
      <c r="H41" s="53">
        <f t="shared" si="10"/>
        <v>-286970.2775</v>
      </c>
      <c r="I41" s="53">
        <f t="shared" si="2"/>
        <v>76120.73568</v>
      </c>
      <c r="J41" s="57">
        <f t="shared" si="11"/>
        <v>333</v>
      </c>
      <c r="K41" s="57">
        <f t="shared" si="4"/>
        <v>333</v>
      </c>
      <c r="L41" s="58">
        <f t="shared" si="5"/>
        <v>333</v>
      </c>
      <c r="M41" s="24"/>
      <c r="N41" s="24"/>
    </row>
    <row r="42" ht="15.75" customHeight="1">
      <c r="A42" s="23"/>
      <c r="B42" s="50" t="str">
        <f t="shared" si="1"/>
        <v/>
      </c>
      <c r="C42" s="51">
        <f t="shared" si="7"/>
        <v>44127</v>
      </c>
      <c r="D42" s="52">
        <f t="shared" si="8"/>
        <v>217</v>
      </c>
      <c r="E42" s="53">
        <f t="shared" si="9"/>
        <v>286970.2775</v>
      </c>
      <c r="F42" s="53">
        <f t="shared" si="6"/>
        <v>57394.05549</v>
      </c>
      <c r="G42" s="46">
        <f t="shared" si="3"/>
        <v>-57194.05549</v>
      </c>
      <c r="H42" s="53">
        <f t="shared" si="10"/>
        <v>-333</v>
      </c>
      <c r="I42" s="53">
        <f t="shared" si="2"/>
        <v>163086.86</v>
      </c>
      <c r="J42" s="57">
        <f t="shared" si="11"/>
        <v>333</v>
      </c>
      <c r="K42" s="57">
        <f t="shared" si="4"/>
        <v>333</v>
      </c>
      <c r="L42" s="58">
        <f t="shared" si="5"/>
        <v>333</v>
      </c>
      <c r="M42" s="24"/>
      <c r="N42" s="24"/>
    </row>
    <row r="43" ht="15.75" customHeight="1">
      <c r="A43" s="23"/>
      <c r="B43" s="50" t="str">
        <f t="shared" si="1"/>
        <v/>
      </c>
      <c r="C43" s="51">
        <f t="shared" si="7"/>
        <v>44141</v>
      </c>
      <c r="D43" s="52">
        <f t="shared" si="8"/>
        <v>231</v>
      </c>
      <c r="E43" s="53">
        <f t="shared" si="9"/>
        <v>333</v>
      </c>
      <c r="F43" s="53">
        <f t="shared" si="6"/>
        <v>66.6</v>
      </c>
      <c r="G43" s="46">
        <f t="shared" si="3"/>
        <v>133.4</v>
      </c>
      <c r="H43" s="53">
        <f t="shared" si="10"/>
        <v>-333</v>
      </c>
      <c r="I43" s="53">
        <f t="shared" si="2"/>
        <v>286637.2775</v>
      </c>
      <c r="J43" s="57">
        <f t="shared" si="11"/>
        <v>333</v>
      </c>
      <c r="K43" s="57">
        <f t="shared" si="4"/>
        <v>333</v>
      </c>
      <c r="L43" s="58">
        <f t="shared" si="5"/>
        <v>333</v>
      </c>
      <c r="M43" s="24"/>
      <c r="N43" s="24"/>
    </row>
    <row r="44" ht="15.75" customHeight="1">
      <c r="A44" s="23"/>
      <c r="B44" s="50" t="str">
        <f t="shared" si="1"/>
        <v/>
      </c>
      <c r="C44" s="51">
        <f t="shared" si="7"/>
        <v>44155</v>
      </c>
      <c r="D44" s="52">
        <f t="shared" si="8"/>
        <v>245</v>
      </c>
      <c r="E44" s="53">
        <f t="shared" si="9"/>
        <v>333</v>
      </c>
      <c r="F44" s="53">
        <f t="shared" si="6"/>
        <v>66.6</v>
      </c>
      <c r="G44" s="46">
        <f t="shared" si="3"/>
        <v>133.4</v>
      </c>
      <c r="H44" s="53">
        <f t="shared" si="10"/>
        <v>-333</v>
      </c>
      <c r="I44" s="53">
        <f t="shared" si="2"/>
        <v>0</v>
      </c>
      <c r="J44" s="57">
        <f t="shared" si="11"/>
        <v>333</v>
      </c>
      <c r="K44" s="57">
        <f t="shared" si="4"/>
        <v>333</v>
      </c>
      <c r="L44" s="58">
        <f t="shared" si="5"/>
        <v>333</v>
      </c>
      <c r="M44" s="24"/>
      <c r="N44" s="24"/>
    </row>
    <row r="45" ht="15.75" customHeight="1">
      <c r="A45" s="23"/>
      <c r="B45" s="50" t="str">
        <f t="shared" si="1"/>
        <v/>
      </c>
      <c r="C45" s="51">
        <f t="shared" si="7"/>
        <v>44169</v>
      </c>
      <c r="D45" s="52">
        <f t="shared" si="8"/>
        <v>259</v>
      </c>
      <c r="E45" s="53">
        <f t="shared" si="9"/>
        <v>333</v>
      </c>
      <c r="F45" s="53">
        <f t="shared" si="6"/>
        <v>66.6</v>
      </c>
      <c r="G45" s="46">
        <f t="shared" si="3"/>
        <v>133.4</v>
      </c>
      <c r="H45" s="53">
        <f t="shared" si="10"/>
        <v>-333</v>
      </c>
      <c r="I45" s="53">
        <f t="shared" si="2"/>
        <v>0</v>
      </c>
      <c r="J45" s="57">
        <f t="shared" si="11"/>
        <v>333</v>
      </c>
      <c r="K45" s="57">
        <f t="shared" si="4"/>
        <v>333</v>
      </c>
      <c r="L45" s="58">
        <f t="shared" si="5"/>
        <v>333</v>
      </c>
      <c r="M45" s="24"/>
      <c r="N45" s="24"/>
    </row>
    <row r="46" ht="15.75" customHeight="1">
      <c r="A46" s="23"/>
      <c r="B46" s="50" t="str">
        <f t="shared" si="1"/>
        <v/>
      </c>
      <c r="C46" s="51">
        <f t="shared" si="7"/>
        <v>44183</v>
      </c>
      <c r="D46" s="52">
        <f t="shared" si="8"/>
        <v>273</v>
      </c>
      <c r="E46" s="53">
        <f t="shared" si="9"/>
        <v>333</v>
      </c>
      <c r="F46" s="53">
        <f t="shared" si="6"/>
        <v>66.6</v>
      </c>
      <c r="G46" s="46">
        <f t="shared" si="3"/>
        <v>133.4</v>
      </c>
      <c r="H46" s="53">
        <f t="shared" si="10"/>
        <v>-333</v>
      </c>
      <c r="I46" s="53">
        <f t="shared" si="2"/>
        <v>0</v>
      </c>
      <c r="J46" s="57">
        <f t="shared" si="11"/>
        <v>333</v>
      </c>
      <c r="K46" s="57">
        <f t="shared" si="4"/>
        <v>333</v>
      </c>
      <c r="L46" s="58">
        <f t="shared" si="5"/>
        <v>333</v>
      </c>
      <c r="M46" s="24"/>
      <c r="N46" s="24"/>
    </row>
    <row r="47" ht="15.75" customHeight="1">
      <c r="A47" s="23"/>
      <c r="B47" s="50" t="str">
        <f t="shared" si="1"/>
        <v/>
      </c>
      <c r="C47" s="51">
        <f t="shared" si="7"/>
        <v>44197</v>
      </c>
      <c r="D47" s="52">
        <f t="shared" si="8"/>
        <v>287</v>
      </c>
      <c r="E47" s="53">
        <f t="shared" si="9"/>
        <v>333</v>
      </c>
      <c r="F47" s="53">
        <f t="shared" si="6"/>
        <v>66.6</v>
      </c>
      <c r="G47" s="46">
        <f t="shared" si="3"/>
        <v>133.4</v>
      </c>
      <c r="H47" s="53">
        <f t="shared" si="10"/>
        <v>-333</v>
      </c>
      <c r="I47" s="53">
        <f t="shared" si="2"/>
        <v>0</v>
      </c>
      <c r="J47" s="57">
        <f t="shared" si="11"/>
        <v>333</v>
      </c>
      <c r="K47" s="57">
        <f t="shared" si="4"/>
        <v>333</v>
      </c>
      <c r="L47" s="58">
        <f t="shared" si="5"/>
        <v>333</v>
      </c>
      <c r="M47" s="24"/>
      <c r="N47" s="24"/>
    </row>
    <row r="48" ht="15.75" customHeight="1">
      <c r="A48" s="23"/>
      <c r="B48" s="50" t="str">
        <f t="shared" si="1"/>
        <v/>
      </c>
      <c r="C48" s="51">
        <f t="shared" si="7"/>
        <v>44211</v>
      </c>
      <c r="D48" s="52">
        <f t="shared" si="8"/>
        <v>301</v>
      </c>
      <c r="E48" s="53">
        <f t="shared" si="9"/>
        <v>333</v>
      </c>
      <c r="F48" s="53">
        <f t="shared" si="6"/>
        <v>66.6</v>
      </c>
      <c r="G48" s="46">
        <f t="shared" si="3"/>
        <v>133.4</v>
      </c>
      <c r="H48" s="53">
        <f t="shared" si="10"/>
        <v>-333</v>
      </c>
      <c r="I48" s="53">
        <f t="shared" si="2"/>
        <v>0</v>
      </c>
      <c r="J48" s="57">
        <f t="shared" si="11"/>
        <v>333</v>
      </c>
      <c r="K48" s="57">
        <f t="shared" si="4"/>
        <v>333</v>
      </c>
      <c r="L48" s="58">
        <f t="shared" si="5"/>
        <v>333</v>
      </c>
      <c r="M48" s="24"/>
      <c r="N48" s="24"/>
    </row>
    <row r="49" ht="15.75" customHeight="1">
      <c r="A49" s="23"/>
      <c r="B49" s="50" t="str">
        <f t="shared" si="1"/>
        <v/>
      </c>
      <c r="C49" s="51">
        <f t="shared" si="7"/>
        <v>44225</v>
      </c>
      <c r="D49" s="52">
        <f t="shared" si="8"/>
        <v>315</v>
      </c>
      <c r="E49" s="53">
        <f t="shared" si="9"/>
        <v>333</v>
      </c>
      <c r="F49" s="53">
        <f t="shared" si="6"/>
        <v>66.6</v>
      </c>
      <c r="G49" s="46">
        <f t="shared" si="3"/>
        <v>133.4</v>
      </c>
      <c r="H49" s="53">
        <f t="shared" si="10"/>
        <v>-333</v>
      </c>
      <c r="I49" s="53">
        <f t="shared" si="2"/>
        <v>0</v>
      </c>
      <c r="J49" s="57">
        <f t="shared" si="11"/>
        <v>333</v>
      </c>
      <c r="K49" s="57">
        <f t="shared" si="4"/>
        <v>333</v>
      </c>
      <c r="L49" s="58">
        <f t="shared" si="5"/>
        <v>333</v>
      </c>
      <c r="M49" s="24"/>
      <c r="N49" s="24"/>
    </row>
    <row r="50" ht="15.75" customHeight="1">
      <c r="A50" s="23"/>
      <c r="B50" s="50" t="str">
        <f t="shared" si="1"/>
        <v/>
      </c>
      <c r="C50" s="51">
        <f t="shared" si="7"/>
        <v>44239</v>
      </c>
      <c r="D50" s="52">
        <f t="shared" si="8"/>
        <v>329</v>
      </c>
      <c r="E50" s="53">
        <f t="shared" si="9"/>
        <v>333</v>
      </c>
      <c r="F50" s="53">
        <f t="shared" si="6"/>
        <v>66.6</v>
      </c>
      <c r="G50" s="46">
        <f t="shared" si="3"/>
        <v>133.4</v>
      </c>
      <c r="H50" s="53">
        <f t="shared" si="10"/>
        <v>-333</v>
      </c>
      <c r="I50" s="53">
        <f t="shared" si="2"/>
        <v>0</v>
      </c>
      <c r="J50" s="57">
        <f t="shared" si="11"/>
        <v>333</v>
      </c>
      <c r="K50" s="57">
        <f t="shared" si="4"/>
        <v>333</v>
      </c>
      <c r="L50" s="58">
        <f t="shared" si="5"/>
        <v>333</v>
      </c>
      <c r="M50" s="24"/>
      <c r="N50" s="24"/>
    </row>
    <row r="51" ht="15.75" customHeight="1">
      <c r="A51" s="23"/>
      <c r="B51" s="50" t="str">
        <f t="shared" si="1"/>
        <v/>
      </c>
      <c r="C51" s="51">
        <f t="shared" si="7"/>
        <v>44253</v>
      </c>
      <c r="D51" s="52">
        <f t="shared" si="8"/>
        <v>343</v>
      </c>
      <c r="E51" s="53">
        <f t="shared" si="9"/>
        <v>333</v>
      </c>
      <c r="F51" s="53">
        <f t="shared" si="6"/>
        <v>66.6</v>
      </c>
      <c r="G51" s="46">
        <f t="shared" si="3"/>
        <v>133.4</v>
      </c>
      <c r="H51" s="53">
        <f t="shared" si="10"/>
        <v>-333</v>
      </c>
      <c r="I51" s="53">
        <f t="shared" si="2"/>
        <v>0</v>
      </c>
      <c r="J51" s="57">
        <f t="shared" si="11"/>
        <v>333</v>
      </c>
      <c r="K51" s="57">
        <f t="shared" si="4"/>
        <v>333</v>
      </c>
      <c r="L51" s="58">
        <f t="shared" si="5"/>
        <v>333</v>
      </c>
      <c r="M51" s="24"/>
      <c r="N51" s="24"/>
    </row>
    <row r="52" ht="15.75" customHeight="1">
      <c r="A52" s="23"/>
      <c r="B52" s="50" t="str">
        <f t="shared" si="1"/>
        <v/>
      </c>
      <c r="C52" s="51">
        <f t="shared" si="7"/>
        <v>44267</v>
      </c>
      <c r="D52" s="52">
        <f t="shared" si="8"/>
        <v>357</v>
      </c>
      <c r="E52" s="53">
        <f t="shared" si="9"/>
        <v>333</v>
      </c>
      <c r="F52" s="53">
        <f t="shared" si="6"/>
        <v>66.6</v>
      </c>
      <c r="G52" s="46">
        <f t="shared" si="3"/>
        <v>133.4</v>
      </c>
      <c r="H52" s="53">
        <f t="shared" si="10"/>
        <v>-333</v>
      </c>
      <c r="I52" s="53">
        <f t="shared" si="2"/>
        <v>0</v>
      </c>
      <c r="J52" s="57">
        <f t="shared" si="11"/>
        <v>333</v>
      </c>
      <c r="K52" s="57">
        <f t="shared" si="4"/>
        <v>333</v>
      </c>
      <c r="L52" s="58">
        <f t="shared" si="5"/>
        <v>333</v>
      </c>
      <c r="M52" s="24"/>
      <c r="N52" s="24"/>
    </row>
    <row r="53" ht="15.75" customHeight="1">
      <c r="A53" s="23"/>
      <c r="B53" s="50" t="str">
        <f t="shared" si="1"/>
        <v/>
      </c>
      <c r="C53" s="51">
        <f t="shared" si="7"/>
        <v>44281</v>
      </c>
      <c r="D53" s="52">
        <f t="shared" si="8"/>
        <v>371</v>
      </c>
      <c r="E53" s="53">
        <f t="shared" si="9"/>
        <v>333</v>
      </c>
      <c r="F53" s="53">
        <f t="shared" si="6"/>
        <v>66.6</v>
      </c>
      <c r="G53" s="46">
        <f t="shared" si="3"/>
        <v>133.4</v>
      </c>
      <c r="H53" s="53">
        <f t="shared" si="10"/>
        <v>-333</v>
      </c>
      <c r="I53" s="53">
        <f t="shared" si="2"/>
        <v>0</v>
      </c>
      <c r="J53" s="57">
        <f t="shared" si="11"/>
        <v>333</v>
      </c>
      <c r="K53" s="57">
        <f t="shared" si="4"/>
        <v>333</v>
      </c>
      <c r="L53" s="58">
        <f t="shared" si="5"/>
        <v>333</v>
      </c>
      <c r="M53" s="24"/>
      <c r="N53" s="24"/>
    </row>
    <row r="54" ht="15.75" customHeight="1">
      <c r="A54" s="23"/>
      <c r="B54" s="50" t="str">
        <f t="shared" si="1"/>
        <v/>
      </c>
      <c r="C54" s="51">
        <f t="shared" si="7"/>
        <v>44295</v>
      </c>
      <c r="D54" s="52">
        <f t="shared" si="8"/>
        <v>385</v>
      </c>
      <c r="E54" s="53">
        <f t="shared" si="9"/>
        <v>333</v>
      </c>
      <c r="F54" s="53">
        <f t="shared" si="6"/>
        <v>66.6</v>
      </c>
      <c r="G54" s="46">
        <f t="shared" si="3"/>
        <v>133.4</v>
      </c>
      <c r="H54" s="53">
        <f t="shared" si="10"/>
        <v>-333</v>
      </c>
      <c r="I54" s="53">
        <f t="shared" si="2"/>
        <v>0</v>
      </c>
      <c r="J54" s="57">
        <f t="shared" si="11"/>
        <v>333</v>
      </c>
      <c r="K54" s="57">
        <f t="shared" si="4"/>
        <v>333</v>
      </c>
      <c r="L54" s="58">
        <f t="shared" si="5"/>
        <v>333</v>
      </c>
      <c r="M54" s="24"/>
      <c r="N54" s="24"/>
    </row>
    <row r="55" ht="15.75" customHeight="1">
      <c r="A55" s="23"/>
      <c r="B55" s="50" t="str">
        <f t="shared" si="1"/>
        <v/>
      </c>
      <c r="C55" s="51">
        <f t="shared" si="7"/>
        <v>44309</v>
      </c>
      <c r="D55" s="52">
        <f t="shared" si="8"/>
        <v>399</v>
      </c>
      <c r="E55" s="53">
        <f t="shared" si="9"/>
        <v>333</v>
      </c>
      <c r="F55" s="53">
        <f t="shared" si="6"/>
        <v>66.6</v>
      </c>
      <c r="G55" s="46">
        <f t="shared" si="3"/>
        <v>133.4</v>
      </c>
      <c r="H55" s="53">
        <f t="shared" si="10"/>
        <v>-333</v>
      </c>
      <c r="I55" s="53">
        <f t="shared" si="2"/>
        <v>0</v>
      </c>
      <c r="J55" s="57">
        <f t="shared" si="11"/>
        <v>333</v>
      </c>
      <c r="K55" s="57">
        <f t="shared" si="4"/>
        <v>333</v>
      </c>
      <c r="L55" s="58">
        <f t="shared" si="5"/>
        <v>333</v>
      </c>
      <c r="M55" s="24"/>
      <c r="N55" s="24"/>
    </row>
    <row r="56" ht="15.75" customHeight="1">
      <c r="A56" s="23"/>
      <c r="B56" s="50" t="str">
        <f t="shared" si="1"/>
        <v/>
      </c>
      <c r="C56" s="51">
        <f t="shared" si="7"/>
        <v>44323</v>
      </c>
      <c r="D56" s="52">
        <f t="shared" si="8"/>
        <v>413</v>
      </c>
      <c r="E56" s="53">
        <f t="shared" si="9"/>
        <v>333</v>
      </c>
      <c r="F56" s="53">
        <f t="shared" si="6"/>
        <v>66.6</v>
      </c>
      <c r="G56" s="46">
        <f t="shared" si="3"/>
        <v>133.4</v>
      </c>
      <c r="H56" s="53">
        <f t="shared" si="10"/>
        <v>-333</v>
      </c>
      <c r="I56" s="53">
        <f t="shared" si="2"/>
        <v>0</v>
      </c>
      <c r="J56" s="57">
        <f t="shared" si="11"/>
        <v>333</v>
      </c>
      <c r="K56" s="57">
        <f t="shared" si="4"/>
        <v>333</v>
      </c>
      <c r="L56" s="58">
        <f t="shared" si="5"/>
        <v>333</v>
      </c>
      <c r="M56" s="24"/>
      <c r="N56" s="24"/>
    </row>
    <row r="57" ht="15.75" customHeight="1">
      <c r="A57" s="23"/>
      <c r="B57" s="50" t="str">
        <f t="shared" si="1"/>
        <v/>
      </c>
      <c r="C57" s="51">
        <f t="shared" si="7"/>
        <v>44337</v>
      </c>
      <c r="D57" s="52">
        <f t="shared" si="8"/>
        <v>427</v>
      </c>
      <c r="E57" s="53">
        <f t="shared" si="9"/>
        <v>333</v>
      </c>
      <c r="F57" s="53">
        <f t="shared" si="6"/>
        <v>66.6</v>
      </c>
      <c r="G57" s="46">
        <f t="shared" si="3"/>
        <v>133.4</v>
      </c>
      <c r="H57" s="53">
        <f t="shared" si="10"/>
        <v>-333</v>
      </c>
      <c r="I57" s="53">
        <f t="shared" si="2"/>
        <v>0</v>
      </c>
      <c r="J57" s="57">
        <f t="shared" si="11"/>
        <v>333</v>
      </c>
      <c r="K57" s="57">
        <f t="shared" si="4"/>
        <v>333</v>
      </c>
      <c r="L57" s="58">
        <f t="shared" si="5"/>
        <v>333</v>
      </c>
      <c r="M57" s="24"/>
      <c r="N57" s="24"/>
    </row>
    <row r="58" ht="15.75" customHeight="1">
      <c r="A58" s="23"/>
      <c r="B58" s="50" t="str">
        <f t="shared" si="1"/>
        <v/>
      </c>
      <c r="C58" s="51">
        <f t="shared" si="7"/>
        <v>44351</v>
      </c>
      <c r="D58" s="52">
        <f t="shared" si="8"/>
        <v>441</v>
      </c>
      <c r="E58" s="53">
        <f t="shared" si="9"/>
        <v>333</v>
      </c>
      <c r="F58" s="53">
        <f t="shared" si="6"/>
        <v>66.6</v>
      </c>
      <c r="G58" s="46">
        <f t="shared" si="3"/>
        <v>133.4</v>
      </c>
      <c r="H58" s="53">
        <f t="shared" si="10"/>
        <v>-333</v>
      </c>
      <c r="I58" s="53">
        <f t="shared" si="2"/>
        <v>0</v>
      </c>
      <c r="J58" s="57">
        <f t="shared" si="11"/>
        <v>333</v>
      </c>
      <c r="K58" s="57">
        <f t="shared" si="4"/>
        <v>333</v>
      </c>
      <c r="L58" s="58">
        <f t="shared" si="5"/>
        <v>333</v>
      </c>
      <c r="M58" s="24"/>
      <c r="N58" s="24"/>
    </row>
    <row r="59" ht="15.75" customHeight="1">
      <c r="A59" s="23"/>
      <c r="B59" s="50" t="str">
        <f t="shared" si="1"/>
        <v/>
      </c>
      <c r="C59" s="51">
        <f t="shared" si="7"/>
        <v>44365</v>
      </c>
      <c r="D59" s="52">
        <f t="shared" si="8"/>
        <v>455</v>
      </c>
      <c r="E59" s="53">
        <f t="shared" si="9"/>
        <v>333</v>
      </c>
      <c r="F59" s="53">
        <f t="shared" si="6"/>
        <v>66.6</v>
      </c>
      <c r="G59" s="46">
        <f t="shared" si="3"/>
        <v>133.4</v>
      </c>
      <c r="H59" s="53">
        <f t="shared" si="10"/>
        <v>-333</v>
      </c>
      <c r="I59" s="53">
        <f t="shared" si="2"/>
        <v>0</v>
      </c>
      <c r="J59" s="57">
        <f t="shared" si="11"/>
        <v>333</v>
      </c>
      <c r="K59" s="57">
        <f t="shared" si="4"/>
        <v>333</v>
      </c>
      <c r="L59" s="58">
        <f t="shared" si="5"/>
        <v>333</v>
      </c>
      <c r="M59" s="24"/>
      <c r="N59" s="24"/>
    </row>
    <row r="60" ht="15.75" customHeight="1">
      <c r="A60" s="23"/>
      <c r="B60" s="50" t="str">
        <f t="shared" si="1"/>
        <v/>
      </c>
      <c r="C60" s="51">
        <f t="shared" si="7"/>
        <v>44379</v>
      </c>
      <c r="D60" s="52">
        <f t="shared" si="8"/>
        <v>469</v>
      </c>
      <c r="E60" s="53">
        <f t="shared" si="9"/>
        <v>333</v>
      </c>
      <c r="F60" s="53">
        <f t="shared" si="6"/>
        <v>66.6</v>
      </c>
      <c r="G60" s="46">
        <f t="shared" si="3"/>
        <v>133.4</v>
      </c>
      <c r="H60" s="53">
        <f t="shared" si="10"/>
        <v>-333</v>
      </c>
      <c r="I60" s="53">
        <f t="shared" si="2"/>
        <v>0</v>
      </c>
      <c r="J60" s="57">
        <f t="shared" si="11"/>
        <v>333</v>
      </c>
      <c r="K60" s="57">
        <f t="shared" si="4"/>
        <v>333</v>
      </c>
      <c r="L60" s="58">
        <f t="shared" si="5"/>
        <v>333</v>
      </c>
      <c r="M60" s="24"/>
      <c r="N60" s="24"/>
    </row>
    <row r="61" ht="15.75" customHeight="1">
      <c r="A61" s="23"/>
      <c r="B61" s="50" t="str">
        <f t="shared" si="1"/>
        <v/>
      </c>
      <c r="C61" s="51">
        <f t="shared" si="7"/>
        <v>44393</v>
      </c>
      <c r="D61" s="52">
        <f t="shared" si="8"/>
        <v>483</v>
      </c>
      <c r="E61" s="53">
        <f t="shared" si="9"/>
        <v>333</v>
      </c>
      <c r="F61" s="53">
        <f t="shared" si="6"/>
        <v>66.6</v>
      </c>
      <c r="G61" s="46">
        <f t="shared" si="3"/>
        <v>133.4</v>
      </c>
      <c r="H61" s="53">
        <f t="shared" si="10"/>
        <v>-333</v>
      </c>
      <c r="I61" s="53">
        <f t="shared" si="2"/>
        <v>0</v>
      </c>
      <c r="J61" s="57">
        <f t="shared" si="11"/>
        <v>333</v>
      </c>
      <c r="K61" s="57">
        <f t="shared" si="4"/>
        <v>333</v>
      </c>
      <c r="L61" s="58">
        <f t="shared" si="5"/>
        <v>333</v>
      </c>
      <c r="M61" s="24"/>
      <c r="N61" s="24"/>
    </row>
    <row r="62" ht="15.75" customHeight="1">
      <c r="A62" s="23"/>
      <c r="B62" s="50" t="str">
        <f t="shared" si="1"/>
        <v/>
      </c>
      <c r="C62" s="51">
        <f t="shared" si="7"/>
        <v>44407</v>
      </c>
      <c r="D62" s="52">
        <f t="shared" si="8"/>
        <v>497</v>
      </c>
      <c r="E62" s="53">
        <f t="shared" si="9"/>
        <v>333</v>
      </c>
      <c r="F62" s="53">
        <f t="shared" si="6"/>
        <v>66.6</v>
      </c>
      <c r="G62" s="46">
        <f t="shared" si="3"/>
        <v>133.4</v>
      </c>
      <c r="H62" s="53">
        <f t="shared" si="10"/>
        <v>-333</v>
      </c>
      <c r="I62" s="53">
        <f t="shared" si="2"/>
        <v>0</v>
      </c>
      <c r="J62" s="57">
        <f t="shared" si="11"/>
        <v>333</v>
      </c>
      <c r="K62" s="57">
        <f t="shared" si="4"/>
        <v>333</v>
      </c>
      <c r="L62" s="58">
        <f t="shared" si="5"/>
        <v>333</v>
      </c>
      <c r="M62" s="24"/>
      <c r="N62" s="24"/>
    </row>
    <row r="63" ht="15.75" customHeight="1">
      <c r="A63" s="23"/>
      <c r="B63" s="50" t="str">
        <f t="shared" si="1"/>
        <v/>
      </c>
      <c r="C63" s="51">
        <f t="shared" si="7"/>
        <v>44421</v>
      </c>
      <c r="D63" s="52">
        <f t="shared" si="8"/>
        <v>511</v>
      </c>
      <c r="E63" s="53">
        <f t="shared" si="9"/>
        <v>333</v>
      </c>
      <c r="F63" s="53">
        <f t="shared" si="6"/>
        <v>66.6</v>
      </c>
      <c r="G63" s="46">
        <f t="shared" si="3"/>
        <v>133.4</v>
      </c>
      <c r="H63" s="53">
        <f t="shared" si="10"/>
        <v>-333</v>
      </c>
      <c r="I63" s="53">
        <f t="shared" si="2"/>
        <v>0</v>
      </c>
      <c r="J63" s="57">
        <f t="shared" si="11"/>
        <v>333</v>
      </c>
      <c r="K63" s="57">
        <f t="shared" si="4"/>
        <v>333</v>
      </c>
      <c r="L63" s="58">
        <f t="shared" si="5"/>
        <v>333</v>
      </c>
      <c r="M63" s="24"/>
      <c r="N63" s="24"/>
    </row>
    <row r="64" ht="15.75" customHeight="1">
      <c r="A64" s="23"/>
      <c r="B64" s="50" t="str">
        <f t="shared" si="1"/>
        <v/>
      </c>
      <c r="C64" s="51">
        <f t="shared" si="7"/>
        <v>44435</v>
      </c>
      <c r="D64" s="52">
        <f t="shared" si="8"/>
        <v>525</v>
      </c>
      <c r="E64" s="53">
        <f t="shared" si="9"/>
        <v>333</v>
      </c>
      <c r="F64" s="53">
        <f t="shared" si="6"/>
        <v>66.6</v>
      </c>
      <c r="G64" s="46">
        <f t="shared" si="3"/>
        <v>133.4</v>
      </c>
      <c r="H64" s="53">
        <f t="shared" si="10"/>
        <v>-333</v>
      </c>
      <c r="I64" s="53">
        <f t="shared" si="2"/>
        <v>0</v>
      </c>
      <c r="J64" s="57">
        <f t="shared" si="11"/>
        <v>333</v>
      </c>
      <c r="K64" s="57">
        <f t="shared" si="4"/>
        <v>333</v>
      </c>
      <c r="L64" s="58">
        <f t="shared" si="5"/>
        <v>333</v>
      </c>
      <c r="M64" s="24"/>
      <c r="N64" s="24"/>
    </row>
    <row r="65" ht="15.75" customHeight="1">
      <c r="A65" s="23"/>
      <c r="B65" s="50" t="str">
        <f t="shared" si="1"/>
        <v/>
      </c>
      <c r="C65" s="51">
        <f t="shared" si="7"/>
        <v>44449</v>
      </c>
      <c r="D65" s="52">
        <f t="shared" si="8"/>
        <v>539</v>
      </c>
      <c r="E65" s="53">
        <f t="shared" si="9"/>
        <v>333</v>
      </c>
      <c r="F65" s="53">
        <f t="shared" si="6"/>
        <v>66.6</v>
      </c>
      <c r="G65" s="46">
        <f t="shared" si="3"/>
        <v>133.4</v>
      </c>
      <c r="H65" s="53">
        <f t="shared" si="10"/>
        <v>-333</v>
      </c>
      <c r="I65" s="53">
        <f t="shared" si="2"/>
        <v>0</v>
      </c>
      <c r="J65" s="57">
        <f t="shared" si="11"/>
        <v>333</v>
      </c>
      <c r="K65" s="57">
        <f t="shared" si="4"/>
        <v>333</v>
      </c>
      <c r="L65" s="58">
        <f t="shared" si="5"/>
        <v>333</v>
      </c>
      <c r="M65" s="24"/>
      <c r="N65" s="24"/>
    </row>
    <row r="66" ht="15.75" customHeight="1">
      <c r="A66" s="23"/>
      <c r="B66" s="50" t="str">
        <f t="shared" si="1"/>
        <v/>
      </c>
      <c r="C66" s="51">
        <f t="shared" si="7"/>
        <v>44463</v>
      </c>
      <c r="D66" s="52">
        <f t="shared" si="8"/>
        <v>553</v>
      </c>
      <c r="E66" s="53">
        <f t="shared" si="9"/>
        <v>333</v>
      </c>
      <c r="F66" s="53">
        <f t="shared" si="6"/>
        <v>66.6</v>
      </c>
      <c r="G66" s="46">
        <f t="shared" si="3"/>
        <v>133.4</v>
      </c>
      <c r="H66" s="53">
        <f t="shared" si="10"/>
        <v>-333</v>
      </c>
      <c r="I66" s="53">
        <f t="shared" si="2"/>
        <v>0</v>
      </c>
      <c r="J66" s="57">
        <f t="shared" si="11"/>
        <v>333</v>
      </c>
      <c r="K66" s="57">
        <f t="shared" si="4"/>
        <v>333</v>
      </c>
      <c r="L66" s="58">
        <f t="shared" si="5"/>
        <v>333</v>
      </c>
      <c r="M66" s="24"/>
      <c r="N66" s="24"/>
    </row>
    <row r="67" ht="15.75" customHeight="1">
      <c r="A67" s="23"/>
      <c r="B67" s="50" t="str">
        <f t="shared" si="1"/>
        <v/>
      </c>
      <c r="C67" s="51">
        <f t="shared" si="7"/>
        <v>44477</v>
      </c>
      <c r="D67" s="52">
        <f t="shared" si="8"/>
        <v>567</v>
      </c>
      <c r="E67" s="53">
        <f t="shared" si="9"/>
        <v>333</v>
      </c>
      <c r="F67" s="53">
        <f t="shared" si="6"/>
        <v>66.6</v>
      </c>
      <c r="G67" s="46">
        <f t="shared" si="3"/>
        <v>133.4</v>
      </c>
      <c r="H67" s="53">
        <f t="shared" si="10"/>
        <v>-333</v>
      </c>
      <c r="I67" s="53">
        <f t="shared" si="2"/>
        <v>0</v>
      </c>
      <c r="J67" s="57">
        <f t="shared" si="11"/>
        <v>333</v>
      </c>
      <c r="K67" s="57">
        <f t="shared" si="4"/>
        <v>333</v>
      </c>
      <c r="L67" s="58">
        <f t="shared" si="5"/>
        <v>333</v>
      </c>
      <c r="M67" s="24"/>
      <c r="N67" s="24"/>
    </row>
    <row r="68" ht="15.75" customHeight="1">
      <c r="A68" s="23"/>
      <c r="B68" s="50" t="str">
        <f t="shared" si="1"/>
        <v/>
      </c>
      <c r="C68" s="51">
        <f t="shared" si="7"/>
        <v>44491</v>
      </c>
      <c r="D68" s="52">
        <f t="shared" si="8"/>
        <v>581</v>
      </c>
      <c r="E68" s="53">
        <f t="shared" si="9"/>
        <v>333</v>
      </c>
      <c r="F68" s="53">
        <f t="shared" si="6"/>
        <v>66.6</v>
      </c>
      <c r="G68" s="46">
        <f t="shared" si="3"/>
        <v>133.4</v>
      </c>
      <c r="H68" s="53">
        <f t="shared" si="10"/>
        <v>-333</v>
      </c>
      <c r="I68" s="53">
        <f t="shared" si="2"/>
        <v>0</v>
      </c>
      <c r="J68" s="57">
        <f t="shared" si="11"/>
        <v>333</v>
      </c>
      <c r="K68" s="57">
        <f t="shared" si="4"/>
        <v>333</v>
      </c>
      <c r="L68" s="58">
        <f t="shared" si="5"/>
        <v>333</v>
      </c>
      <c r="M68" s="24"/>
      <c r="N68" s="24"/>
    </row>
    <row r="69" ht="15.75" customHeight="1">
      <c r="A69" s="23"/>
      <c r="B69" s="50" t="str">
        <f t="shared" si="1"/>
        <v/>
      </c>
      <c r="C69" s="51">
        <f t="shared" si="7"/>
        <v>44505</v>
      </c>
      <c r="D69" s="52">
        <f t="shared" si="8"/>
        <v>595</v>
      </c>
      <c r="E69" s="53">
        <f t="shared" si="9"/>
        <v>333</v>
      </c>
      <c r="F69" s="53">
        <f t="shared" si="6"/>
        <v>66.6</v>
      </c>
      <c r="G69" s="46">
        <f t="shared" si="3"/>
        <v>133.4</v>
      </c>
      <c r="H69" s="53">
        <f t="shared" si="10"/>
        <v>-333</v>
      </c>
      <c r="I69" s="53">
        <f t="shared" si="2"/>
        <v>0</v>
      </c>
      <c r="J69" s="57">
        <f t="shared" si="11"/>
        <v>333</v>
      </c>
      <c r="K69" s="57">
        <f t="shared" si="4"/>
        <v>333</v>
      </c>
      <c r="L69" s="58">
        <f t="shared" si="5"/>
        <v>333</v>
      </c>
      <c r="M69" s="24"/>
      <c r="N69" s="24"/>
    </row>
    <row r="70" ht="15.75" customHeight="1">
      <c r="A70" s="23"/>
      <c r="B70" s="50" t="str">
        <f t="shared" si="1"/>
        <v/>
      </c>
      <c r="C70" s="51">
        <f t="shared" si="7"/>
        <v>44519</v>
      </c>
      <c r="D70" s="52">
        <f t="shared" si="8"/>
        <v>609</v>
      </c>
      <c r="E70" s="53">
        <f t="shared" si="9"/>
        <v>333</v>
      </c>
      <c r="F70" s="53">
        <f t="shared" si="6"/>
        <v>66.6</v>
      </c>
      <c r="G70" s="46">
        <f t="shared" si="3"/>
        <v>133.4</v>
      </c>
      <c r="H70" s="53">
        <f t="shared" si="10"/>
        <v>-333</v>
      </c>
      <c r="I70" s="53">
        <f t="shared" si="2"/>
        <v>0</v>
      </c>
      <c r="J70" s="57">
        <f t="shared" si="11"/>
        <v>333</v>
      </c>
      <c r="K70" s="57">
        <f t="shared" si="4"/>
        <v>333</v>
      </c>
      <c r="L70" s="58">
        <f t="shared" si="5"/>
        <v>333</v>
      </c>
      <c r="M70" s="24"/>
      <c r="N70" s="24"/>
    </row>
    <row r="71" ht="15.75" customHeight="1">
      <c r="A71" s="23"/>
      <c r="B71" s="61"/>
      <c r="C71" s="62"/>
      <c r="D71" s="63"/>
      <c r="E71" s="62"/>
      <c r="F71" s="63"/>
      <c r="G71" s="63"/>
      <c r="H71" s="62"/>
      <c r="I71" s="63"/>
      <c r="J71" s="53"/>
      <c r="K71" s="64"/>
      <c r="L71" s="65"/>
      <c r="M71" s="24"/>
      <c r="N71" s="24"/>
    </row>
    <row r="72" ht="14.25" customHeight="1">
      <c r="A72" s="23"/>
      <c r="B72" s="66"/>
      <c r="C72" s="66"/>
      <c r="D72" s="67"/>
      <c r="E72" s="66"/>
      <c r="F72" s="66"/>
      <c r="G72" s="66"/>
      <c r="H72" s="66"/>
      <c r="I72" s="66"/>
      <c r="J72" s="66"/>
      <c r="K72" s="68"/>
      <c r="L72" s="69"/>
      <c r="M72" s="24"/>
      <c r="N72" s="24"/>
    </row>
    <row r="73" ht="21.75" customHeight="1">
      <c r="A73" s="23"/>
      <c r="B73" s="70"/>
      <c r="C73" s="66"/>
      <c r="D73" s="67"/>
      <c r="E73" s="66"/>
      <c r="F73" s="66"/>
      <c r="G73" s="66"/>
      <c r="H73" s="66"/>
      <c r="I73" s="66"/>
      <c r="J73" s="66"/>
      <c r="K73" s="68"/>
      <c r="L73" s="69"/>
      <c r="M73" s="24"/>
      <c r="N73" s="24"/>
    </row>
    <row r="74" ht="19.5" customHeight="1">
      <c r="A74" s="23"/>
      <c r="B74" s="71" t="s">
        <v>69</v>
      </c>
      <c r="C74" s="72"/>
      <c r="D74" s="67"/>
      <c r="E74" s="66"/>
      <c r="F74" s="66"/>
      <c r="G74" s="66"/>
      <c r="H74" s="66"/>
      <c r="I74" s="66"/>
      <c r="J74" s="66"/>
      <c r="K74" s="68"/>
      <c r="L74" s="69"/>
      <c r="M74" s="24"/>
      <c r="N74" s="24"/>
    </row>
    <row r="75" ht="15.75" customHeight="1">
      <c r="A75" s="23"/>
      <c r="B75" s="24"/>
      <c r="C75" s="73" t="s">
        <v>70</v>
      </c>
      <c r="D75" s="74">
        <f>L$6-L$7</f>
        <v>1147667</v>
      </c>
      <c r="E75" s="75">
        <v>1.0</v>
      </c>
      <c r="F75" s="76" t="s">
        <v>71</v>
      </c>
      <c r="G75" s="76"/>
      <c r="H75" s="66"/>
      <c r="I75" s="66"/>
      <c r="J75" s="66"/>
      <c r="K75" s="68"/>
      <c r="L75" s="69"/>
      <c r="M75" s="24"/>
      <c r="N75" s="24"/>
    </row>
    <row r="76" ht="15.75" customHeight="1">
      <c r="A76" s="23"/>
      <c r="B76" s="24"/>
      <c r="C76" s="73" t="s">
        <v>72</v>
      </c>
      <c r="D76" s="74">
        <f>H70</f>
        <v>-333</v>
      </c>
      <c r="E76" s="75">
        <f>(D76/D75)</f>
        <v>-0.0002901538512</v>
      </c>
      <c r="F76" s="76" t="s">
        <v>73</v>
      </c>
      <c r="G76" s="76"/>
      <c r="H76" s="77"/>
      <c r="I76" s="77"/>
      <c r="J76" s="77"/>
      <c r="K76" s="68"/>
      <c r="L76" s="69"/>
      <c r="M76" s="24"/>
      <c r="N76" s="24"/>
    </row>
    <row r="77" ht="15.75" customHeight="1">
      <c r="A77" s="23"/>
      <c r="B77" s="24"/>
      <c r="C77" s="73" t="s">
        <v>74</v>
      </c>
      <c r="D77" s="74">
        <f t="shared" ref="D77:E77" si="12">D76-D78</f>
        <v>-666</v>
      </c>
      <c r="E77" s="75">
        <f t="shared" si="12"/>
        <v>-0.0005803077025</v>
      </c>
      <c r="F77" s="76" t="s">
        <v>73</v>
      </c>
      <c r="G77" s="76"/>
      <c r="H77" s="77"/>
      <c r="I77" s="77"/>
      <c r="J77" s="77"/>
      <c r="K77" s="68"/>
      <c r="L77" s="69"/>
      <c r="M77" s="24"/>
      <c r="N77" s="24"/>
    </row>
    <row r="78" ht="15.75" customHeight="1">
      <c r="A78" s="23"/>
      <c r="B78" s="24"/>
      <c r="C78" s="73" t="s">
        <v>75</v>
      </c>
      <c r="D78" s="74">
        <f>K70</f>
        <v>333</v>
      </c>
      <c r="E78" s="75">
        <f>(K70/D75)</f>
        <v>0.0002901538512</v>
      </c>
      <c r="F78" s="76" t="s">
        <v>73</v>
      </c>
      <c r="G78" s="76"/>
      <c r="H78" s="77"/>
      <c r="I78" s="77"/>
      <c r="J78" s="77"/>
      <c r="K78" s="68"/>
      <c r="L78" s="69"/>
      <c r="M78" s="24"/>
      <c r="N78" s="24"/>
    </row>
    <row r="79" ht="15.75" customHeight="1">
      <c r="A79" s="23"/>
      <c r="B79" s="24"/>
      <c r="C79" s="73" t="s">
        <v>76</v>
      </c>
      <c r="D79" s="74">
        <f>D75-D76</f>
        <v>1148000</v>
      </c>
      <c r="E79" s="75">
        <f>(D79/D75)</f>
        <v>1.000290154</v>
      </c>
      <c r="F79" s="76" t="s">
        <v>73</v>
      </c>
      <c r="G79" s="76"/>
      <c r="H79" s="77"/>
      <c r="I79" s="77"/>
      <c r="J79" s="77"/>
      <c r="K79" s="68"/>
      <c r="L79" s="69"/>
      <c r="M79" s="24"/>
      <c r="N79" s="24"/>
    </row>
    <row r="80" ht="15.75" customHeight="1">
      <c r="A80" s="23"/>
      <c r="B80" s="24"/>
      <c r="C80" s="73" t="s">
        <v>77</v>
      </c>
      <c r="D80" s="78"/>
      <c r="E80" s="75">
        <f>D78/D76</f>
        <v>-1</v>
      </c>
      <c r="F80" s="76" t="s">
        <v>78</v>
      </c>
      <c r="G80" s="76"/>
      <c r="H80" s="66"/>
      <c r="I80" s="66"/>
      <c r="J80" s="66"/>
      <c r="K80" s="68"/>
      <c r="L80" s="69"/>
      <c r="M80" s="24"/>
      <c r="N80" s="24"/>
    </row>
    <row r="81" ht="15.75" customHeight="1">
      <c r="A81" s="23"/>
      <c r="B81" s="24"/>
      <c r="C81" s="73" t="s">
        <v>79</v>
      </c>
      <c r="D81" s="74">
        <f>L70</f>
        <v>333</v>
      </c>
      <c r="E81" s="75">
        <f>(L70/(L$6-L$7))</f>
        <v>0.0002901538512</v>
      </c>
      <c r="F81" s="76" t="s">
        <v>73</v>
      </c>
      <c r="G81" s="76"/>
      <c r="H81" s="66"/>
      <c r="I81" s="66"/>
      <c r="J81" s="66"/>
      <c r="K81" s="68"/>
      <c r="L81" s="69"/>
      <c r="M81" s="24"/>
      <c r="N81" s="24"/>
    </row>
    <row r="82" ht="15.75" customHeight="1">
      <c r="A82" s="23"/>
      <c r="B82" s="24"/>
      <c r="C82" s="73" t="s">
        <v>80</v>
      </c>
      <c r="D82" s="74">
        <f>D75*L$18</f>
        <v>688600.2</v>
      </c>
      <c r="E82" s="76"/>
      <c r="F82" s="76"/>
      <c r="G82" s="76"/>
      <c r="H82" s="66"/>
      <c r="I82" s="66"/>
      <c r="J82" s="66"/>
      <c r="K82" s="68"/>
      <c r="L82" s="69"/>
      <c r="M82" s="24"/>
      <c r="N82" s="24"/>
    </row>
    <row r="83" ht="15.75" customHeight="1">
      <c r="A83" s="23"/>
      <c r="B83" s="24"/>
      <c r="C83" s="73" t="s">
        <v>81</v>
      </c>
      <c r="D83" s="74">
        <f>D82-D84-(D78*L$18)</f>
        <v>688600.2</v>
      </c>
      <c r="E83" s="75">
        <f>(D83/D82)</f>
        <v>1</v>
      </c>
      <c r="F83" s="76" t="s">
        <v>82</v>
      </c>
      <c r="G83" s="76"/>
      <c r="H83" s="66"/>
      <c r="I83" s="66"/>
      <c r="J83" s="66"/>
      <c r="K83" s="68"/>
      <c r="L83" s="69"/>
      <c r="M83" s="24"/>
      <c r="N83" s="24"/>
    </row>
    <row r="84" ht="15.75" customHeight="1">
      <c r="A84" s="23"/>
      <c r="B84" s="24"/>
      <c r="C84" s="73" t="s">
        <v>83</v>
      </c>
      <c r="D84" s="74">
        <f>D76*L$18</f>
        <v>-199.8</v>
      </c>
      <c r="E84" s="75">
        <f>(D84/D82)</f>
        <v>-0.0002901538512</v>
      </c>
      <c r="F84" s="76" t="s">
        <v>84</v>
      </c>
      <c r="G84" s="76"/>
      <c r="H84" s="66"/>
      <c r="I84" s="66"/>
      <c r="J84" s="66"/>
      <c r="K84" s="68"/>
      <c r="L84" s="69"/>
      <c r="M84" s="24"/>
      <c r="N84" s="24"/>
    </row>
    <row r="85" ht="15.75" customHeight="1">
      <c r="A85" s="23"/>
      <c r="B85" s="24"/>
      <c r="C85" s="73" t="s">
        <v>85</v>
      </c>
      <c r="D85" s="74">
        <f>(D78*L$18)</f>
        <v>199.8</v>
      </c>
      <c r="E85" s="75">
        <f>(D85/D82)</f>
        <v>0.0002901538512</v>
      </c>
      <c r="F85" s="76" t="s">
        <v>84</v>
      </c>
      <c r="G85" s="76"/>
      <c r="H85" s="66"/>
      <c r="I85" s="66"/>
      <c r="J85" s="66"/>
      <c r="K85" s="68"/>
      <c r="L85" s="69"/>
      <c r="M85" s="24"/>
      <c r="N85" s="24"/>
    </row>
    <row r="86" ht="15.75" customHeight="1">
      <c r="A86" s="23"/>
      <c r="B86" s="79"/>
      <c r="C86" s="80"/>
      <c r="D86" s="69"/>
      <c r="E86" s="66"/>
      <c r="F86" s="66"/>
      <c r="G86" s="66"/>
      <c r="H86" s="66"/>
      <c r="I86" s="66"/>
      <c r="J86" s="66"/>
      <c r="K86" s="68"/>
      <c r="L86" s="69"/>
      <c r="M86" s="24"/>
      <c r="N86" s="24"/>
    </row>
    <row r="87" ht="15.75" customHeight="1">
      <c r="A87" s="23"/>
      <c r="B87" s="81"/>
      <c r="C87" s="80"/>
      <c r="D87" s="69"/>
      <c r="E87" s="66"/>
      <c r="F87" s="66"/>
      <c r="G87" s="66"/>
      <c r="H87" s="66"/>
      <c r="I87" s="66"/>
      <c r="J87" s="66"/>
      <c r="K87" s="68"/>
      <c r="L87" s="69"/>
      <c r="M87" s="24"/>
      <c r="N87" s="24"/>
    </row>
    <row r="88" ht="15.75" customHeight="1">
      <c r="A88" s="23"/>
      <c r="B88" s="66"/>
      <c r="C88" s="66"/>
      <c r="D88" s="67"/>
      <c r="E88" s="66"/>
      <c r="F88" s="66"/>
      <c r="G88" s="66"/>
      <c r="H88" s="66"/>
      <c r="I88" s="66"/>
      <c r="J88" s="66"/>
      <c r="K88" s="68"/>
      <c r="L88" s="69"/>
      <c r="M88" s="24"/>
      <c r="N88" s="24"/>
    </row>
    <row r="89" ht="37.5" customHeight="1">
      <c r="A89" s="23"/>
      <c r="B89" s="66"/>
      <c r="C89" s="66"/>
      <c r="D89" s="67"/>
      <c r="E89" s="66"/>
      <c r="F89" s="66"/>
      <c r="G89" s="66"/>
      <c r="H89" s="66"/>
      <c r="I89" s="66"/>
      <c r="J89" s="66"/>
      <c r="K89" s="68"/>
      <c r="L89" s="69"/>
      <c r="M89" s="24"/>
      <c r="N89" s="24"/>
    </row>
    <row r="90" ht="15.75" customHeight="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</row>
    <row r="91" ht="15.75" customHeight="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</row>
    <row r="92" ht="15.75" customHeight="1">
      <c r="A92" s="23"/>
      <c r="B92" s="82"/>
      <c r="C92" s="82"/>
      <c r="D92" s="82"/>
      <c r="E92" s="82"/>
      <c r="F92" s="82"/>
      <c r="G92" s="82"/>
      <c r="H92" s="24"/>
      <c r="I92" s="24"/>
      <c r="J92" s="24"/>
      <c r="K92" s="24"/>
      <c r="L92" s="24"/>
      <c r="M92" s="24"/>
      <c r="N92" s="24"/>
    </row>
    <row r="93" ht="15.75" customHeight="1">
      <c r="A93" s="23"/>
      <c r="B93" s="83"/>
      <c r="C93" s="83"/>
      <c r="D93" s="83"/>
      <c r="E93" s="84"/>
      <c r="F93" s="84"/>
      <c r="G93" s="84"/>
      <c r="H93" s="24"/>
      <c r="I93" s="24"/>
      <c r="J93" s="24"/>
      <c r="K93" s="24"/>
      <c r="L93" s="24"/>
      <c r="M93" s="24"/>
      <c r="N93" s="24"/>
    </row>
    <row r="94" ht="15.75" customHeight="1">
      <c r="A94" s="23"/>
      <c r="B94" s="85"/>
      <c r="C94" s="85"/>
      <c r="D94" s="85"/>
      <c r="E94" s="85"/>
      <c r="F94" s="85"/>
      <c r="G94" s="85"/>
      <c r="H94" s="24"/>
      <c r="I94" s="24"/>
      <c r="J94" s="24"/>
      <c r="K94" s="24"/>
      <c r="L94" s="24"/>
      <c r="M94" s="24"/>
      <c r="N94" s="24"/>
    </row>
    <row r="95" ht="15.75" customHeight="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</row>
    <row r="96" ht="27.0" customHeight="1">
      <c r="A96" s="23"/>
      <c r="B96" s="82"/>
      <c r="C96" s="82"/>
      <c r="D96" s="82"/>
      <c r="E96" s="82"/>
      <c r="F96" s="82"/>
      <c r="G96" s="82"/>
      <c r="H96" s="24"/>
      <c r="I96" s="24"/>
      <c r="J96" s="24"/>
      <c r="K96" s="24"/>
      <c r="L96" s="24"/>
      <c r="M96" s="24"/>
      <c r="N96" s="24"/>
    </row>
    <row r="97" ht="18.75" customHeight="1">
      <c r="A97" s="23"/>
      <c r="B97" s="86"/>
      <c r="C97" s="86"/>
      <c r="D97" s="86"/>
      <c r="E97" s="87"/>
      <c r="F97" s="87"/>
      <c r="G97" s="87"/>
      <c r="H97" s="24"/>
      <c r="I97" s="24"/>
      <c r="J97" s="24"/>
      <c r="K97" s="24"/>
      <c r="L97" s="24"/>
      <c r="M97" s="24"/>
      <c r="N97" s="24"/>
    </row>
    <row r="98" ht="15.75" customHeight="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</row>
    <row r="99" ht="15.75" customHeight="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</row>
    <row r="100" ht="18.75" customHeight="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</row>
    <row r="101" ht="15.75" customHeight="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</row>
    <row r="102" ht="15.75" customHeight="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</row>
    <row r="103" ht="21.0" customHeight="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</row>
    <row r="104" ht="15.75" customHeight="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</row>
    <row r="105" ht="15.75" customHeight="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</row>
    <row r="106" ht="15.75" customHeight="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</row>
    <row r="107" ht="15.75" customHeight="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</row>
    <row r="108" ht="15.75" customHeigh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</row>
    <row r="109" ht="15.75" customHeight="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</row>
    <row r="110" ht="15.75" customHeight="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</row>
    <row r="111" ht="15.75" customHeight="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</row>
    <row r="112" ht="15.75" customHeight="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</row>
    <row r="113" ht="15.75" customHeight="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</row>
    <row r="114" ht="15.75" customHeight="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</row>
    <row r="115" ht="15.75" customHeight="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</row>
    <row r="116" ht="15.75" customHeight="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ht="15.75" customHeight="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ht="15.75" customHeight="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ht="15.75" customHeight="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ht="15.75" customHeight="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ht="15.75" customHeight="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ht="15.75" customHeight="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ht="15.75" customHeight="1">
      <c r="A123" s="23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ht="15.75" customHeight="1">
      <c r="A124" s="23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ht="15.75" customHeight="1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ht="15.75" customHeight="1">
      <c r="A126" s="23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ht="15.75" customHeight="1">
      <c r="A127" s="23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  <row r="128" ht="15.75" customHeight="1">
      <c r="A128" s="2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</row>
    <row r="129" ht="15.75" customHeight="1">
      <c r="A129" s="23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</row>
    <row r="130" ht="15.75" customHeight="1">
      <c r="A130" s="23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</row>
    <row r="131" ht="15.75" customHeight="1">
      <c r="A131" s="23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</row>
    <row r="132" ht="15.75" customHeight="1">
      <c r="A132" s="23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</row>
    <row r="133" ht="15.75" customHeight="1">
      <c r="A133" s="23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</row>
    <row r="134" ht="15.75" customHeight="1">
      <c r="A134" s="23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</row>
    <row r="135" ht="15.75" customHeight="1">
      <c r="A135" s="23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</row>
    <row r="136" ht="15.75" customHeight="1">
      <c r="A136" s="23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</row>
    <row r="137" ht="15.75" customHeight="1">
      <c r="A137" s="23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</row>
    <row r="138" ht="15.75" customHeight="1">
      <c r="A138" s="23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</row>
    <row r="139" ht="15.75" customHeight="1">
      <c r="A139" s="23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</row>
    <row r="140" ht="15.75" customHeight="1">
      <c r="A140" s="23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</row>
    <row r="141" ht="15.75" customHeight="1">
      <c r="A141" s="23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</row>
    <row r="142" ht="15.75" customHeight="1">
      <c r="A142" s="23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</row>
    <row r="143" ht="15.75" customHeight="1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</row>
    <row r="144" ht="15.75" customHeight="1">
      <c r="A144" s="23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</row>
    <row r="145" ht="15.75" customHeight="1">
      <c r="A145" s="23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</row>
    <row r="146" ht="15.75" customHeight="1">
      <c r="A146" s="23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</row>
    <row r="147" ht="15.75" customHeight="1">
      <c r="A147" s="23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</row>
    <row r="148" ht="15.75" customHeight="1">
      <c r="A148" s="23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</row>
    <row r="149" ht="15.75" customHeight="1">
      <c r="A149" s="23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</row>
    <row r="150" ht="15.75" customHeight="1">
      <c r="A150" s="23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</row>
    <row r="151" ht="15.75" customHeight="1">
      <c r="A151" s="23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</row>
    <row r="152" ht="15.75" customHeight="1">
      <c r="A152" s="23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</row>
    <row r="153" ht="15.75" customHeight="1">
      <c r="A153" s="23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</row>
    <row r="154" ht="15.75" customHeight="1">
      <c r="A154" s="23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</row>
    <row r="155" ht="15.75" customHeight="1">
      <c r="A155" s="23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</row>
    <row r="156" ht="15.75" customHeight="1">
      <c r="A156" s="23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</row>
    <row r="157" ht="15.75" customHeight="1">
      <c r="A157" s="23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</row>
    <row r="158" ht="15.75" customHeight="1">
      <c r="A158" s="2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</row>
    <row r="159" ht="15.75" customHeight="1">
      <c r="A159" s="23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</row>
    <row r="160" ht="15.75" customHeight="1">
      <c r="A160" s="23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</row>
    <row r="161" ht="15.75" customHeight="1">
      <c r="A161" s="23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</row>
    <row r="162" ht="15.75" customHeight="1">
      <c r="A162" s="23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</row>
    <row r="163" ht="15.75" customHeight="1">
      <c r="A163" s="23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</row>
    <row r="164" ht="15.75" customHeight="1">
      <c r="A164" s="23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</row>
    <row r="165" ht="15.75" customHeight="1">
      <c r="A165" s="23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</row>
    <row r="166" ht="15.75" customHeight="1">
      <c r="A166" s="23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</row>
    <row r="167" ht="15.75" customHeight="1">
      <c r="A167" s="23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</row>
    <row r="168" ht="15.75" customHeight="1">
      <c r="A168" s="23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</row>
    <row r="169" ht="15.75" customHeight="1">
      <c r="A169" s="23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</row>
    <row r="170" ht="15.75" customHeight="1">
      <c r="A170" s="23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ht="15.75" customHeight="1">
      <c r="A171" s="23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ht="15.75" customHeight="1">
      <c r="A172" s="23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</row>
    <row r="173" ht="15.75" customHeight="1">
      <c r="A173" s="23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</row>
    <row r="174" ht="15.75" customHeight="1">
      <c r="A174" s="23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</row>
    <row r="175" ht="15.75" customHeight="1">
      <c r="A175" s="23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</row>
    <row r="176" ht="15.75" customHeight="1">
      <c r="A176" s="23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</row>
    <row r="177" ht="15.75" customHeight="1">
      <c r="A177" s="23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</row>
    <row r="178" ht="15.75" customHeight="1">
      <c r="A178" s="23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</row>
    <row r="179" ht="15.75" customHeight="1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</row>
    <row r="180" ht="15.75" customHeight="1">
      <c r="A180" s="23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</row>
    <row r="181" ht="15.75" customHeight="1">
      <c r="A181" s="23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</row>
    <row r="182" ht="15.75" customHeight="1">
      <c r="A182" s="23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</row>
    <row r="183" ht="15.75" customHeight="1">
      <c r="A183" s="23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</row>
    <row r="184" ht="15.75" customHeight="1">
      <c r="A184" s="23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</row>
    <row r="185" ht="15.75" customHeight="1">
      <c r="A185" s="23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</row>
    <row r="186" ht="15.75" customHeight="1">
      <c r="A186" s="23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</row>
    <row r="187" ht="15.75" customHeight="1">
      <c r="A187" s="23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</row>
    <row r="188" ht="15.75" customHeight="1">
      <c r="A188" s="23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</row>
    <row r="189" ht="15.75" customHeight="1">
      <c r="A189" s="23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</row>
    <row r="190" ht="15.75" customHeight="1">
      <c r="A190" s="23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</row>
    <row r="191" ht="15.75" customHeight="1">
      <c r="A191" s="23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</row>
    <row r="192" ht="15.75" customHeight="1">
      <c r="A192" s="23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</row>
    <row r="193" ht="15.75" customHeight="1">
      <c r="A193" s="23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</row>
    <row r="194" ht="15.75" customHeight="1">
      <c r="A194" s="23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</row>
    <row r="195" ht="15.75" customHeight="1">
      <c r="A195" s="23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</row>
    <row r="196" ht="15.75" customHeight="1">
      <c r="A196" s="23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ht="15.75" customHeight="1">
      <c r="A197" s="23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</row>
    <row r="198" ht="15.75" customHeight="1">
      <c r="A198" s="23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</row>
    <row r="199" ht="15.75" customHeight="1">
      <c r="A199" s="23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</row>
    <row r="200" ht="15.75" customHeight="1">
      <c r="A200" s="23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ht="15.75" customHeight="1">
      <c r="A201" s="23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</row>
    <row r="202" ht="15.75" customHeight="1">
      <c r="A202" s="23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</row>
    <row r="203" ht="15.75" customHeight="1">
      <c r="A203" s="23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</row>
    <row r="204" ht="15.75" customHeight="1">
      <c r="A204" s="23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</row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5:G70">
    <cfRule type="cellIs" dxfId="0" priority="1" operator="lessThan">
      <formula>0</formula>
    </cfRule>
  </conditionalFormatting>
  <hyperlinks>
    <hyperlink r:id="rId1" ref="G6"/>
  </hyperlinks>
  <printOptions/>
  <pageMargins bottom="0.7480314960629921" footer="0.0" header="0.0" left="0.7086614173228347" right="0.7086614173228347" top="0.7480314960629921"/>
  <pageSetup paperSize="9" orientation="landscape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7.57"/>
    <col customWidth="1" hidden="1" min="3" max="3" width="9.14"/>
    <col customWidth="1" min="4" max="4" width="31.0"/>
    <col customWidth="1" min="5" max="5" width="27.86"/>
    <col customWidth="1" min="6" max="6" width="30.14"/>
    <col customWidth="1" min="7" max="7" width="29.43"/>
    <col customWidth="1" min="8" max="8" width="28.43"/>
  </cols>
  <sheetData>
    <row r="2" ht="97.5" customHeight="1"/>
    <row r="5" ht="32.25" customHeight="1">
      <c r="D5" s="1" t="s">
        <v>0</v>
      </c>
      <c r="E5" s="2" t="s">
        <v>1</v>
      </c>
      <c r="F5" s="2" t="s">
        <v>2</v>
      </c>
      <c r="G5" s="2" t="s">
        <v>3</v>
      </c>
      <c r="H5" s="2" t="s">
        <v>4</v>
      </c>
    </row>
    <row r="6">
      <c r="D6" s="3"/>
      <c r="E6" s="4"/>
      <c r="F6" s="5"/>
      <c r="G6" s="6"/>
      <c r="H6" s="7"/>
    </row>
    <row r="7">
      <c r="D7" s="8" t="s">
        <v>5</v>
      </c>
      <c r="E7" s="9">
        <v>1.28</v>
      </c>
      <c r="F7" s="10" t="s">
        <v>6</v>
      </c>
      <c r="G7" s="11" t="s">
        <v>7</v>
      </c>
      <c r="H7" s="12" t="s">
        <v>8</v>
      </c>
    </row>
    <row r="8">
      <c r="D8" s="8" t="s">
        <v>9</v>
      </c>
      <c r="E8" s="13">
        <v>0.001</v>
      </c>
      <c r="F8" s="14">
        <v>0.096</v>
      </c>
      <c r="G8" s="15" t="s">
        <v>10</v>
      </c>
      <c r="H8" s="16" t="s">
        <v>11</v>
      </c>
    </row>
    <row r="9">
      <c r="D9" s="8" t="s">
        <v>12</v>
      </c>
      <c r="E9" s="9" t="s">
        <v>13</v>
      </c>
      <c r="F9" s="10" t="s">
        <v>14</v>
      </c>
      <c r="G9" s="11" t="s">
        <v>15</v>
      </c>
      <c r="H9" s="16" t="s">
        <v>16</v>
      </c>
    </row>
    <row r="10">
      <c r="D10" s="8" t="s">
        <v>17</v>
      </c>
      <c r="E10" s="9" t="s">
        <v>18</v>
      </c>
      <c r="F10" s="10" t="s">
        <v>19</v>
      </c>
      <c r="G10" s="11" t="s">
        <v>20</v>
      </c>
      <c r="H10" s="16" t="s">
        <v>21</v>
      </c>
    </row>
    <row r="11">
      <c r="D11" s="8" t="s">
        <v>22</v>
      </c>
      <c r="E11" s="17" t="s">
        <v>23</v>
      </c>
      <c r="F11" s="10" t="s">
        <v>24</v>
      </c>
      <c r="G11" s="11" t="s">
        <v>25</v>
      </c>
      <c r="H11" s="16" t="s">
        <v>24</v>
      </c>
    </row>
    <row r="12" ht="32.25" customHeight="1">
      <c r="D12" s="18" t="s">
        <v>26</v>
      </c>
      <c r="E12" s="19"/>
      <c r="F12" s="20"/>
      <c r="G12" s="21"/>
      <c r="H12" s="2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2017-03-24T01:29:09Z</dcterms:created>
  <dc:creator>Andology</dc:creator>
</cp:coreProperties>
</file>